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APG-PCFAM\Prestations\PCFAM\Informatique\Calculateur PCFam\"/>
    </mc:Choice>
  </mc:AlternateContent>
  <bookViews>
    <workbookView xWindow="0" yWindow="0" windowWidth="21045" windowHeight="12000"/>
  </bookViews>
  <sheets>
    <sheet name="Calculateur" sheetId="3" r:id="rId1"/>
    <sheet name="Données pour feuille de calcul" sheetId="2" state="hidden" r:id="rId2"/>
  </sheets>
  <definedNames>
    <definedName name="_xlnm._FilterDatabase" localSheetId="1" hidden="1">'Données pour feuille de calcul'!$H$5:$J$134</definedName>
    <definedName name="Ja">'Données pour feuille de calcul'!$W$5:$W$6</definedName>
    <definedName name="Nein">'Données pour feuille de calcul'!$X$5</definedName>
    <definedName name="Non">'Données pour feuille de calcul'!$X$5</definedName>
    <definedName name="Oui">'Données pour feuille de calcul'!$W$5:$W$6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9" i="3" l="1"/>
  <c r="G125" i="3" s="1"/>
  <c r="G123" i="3"/>
  <c r="J116" i="3"/>
  <c r="C96" i="3"/>
  <c r="K86" i="3"/>
  <c r="C27" i="3"/>
  <c r="L96" i="3"/>
  <c r="K90" i="3"/>
  <c r="K96" i="3"/>
  <c r="C90" i="3" l="1"/>
  <c r="C99" i="3"/>
  <c r="C97" i="3"/>
  <c r="K97" i="3" s="1"/>
  <c r="C83" i="3"/>
  <c r="C82" i="3"/>
  <c r="C109" i="3" l="1"/>
  <c r="C108" i="3"/>
  <c r="C107" i="3"/>
  <c r="C104" i="3"/>
  <c r="C103" i="3"/>
  <c r="C106" i="3"/>
  <c r="C105" i="3"/>
  <c r="C98" i="3"/>
  <c r="C74" i="3"/>
  <c r="C73" i="3"/>
  <c r="M91" i="3"/>
  <c r="M88" i="3"/>
  <c r="L91" i="3" l="1"/>
  <c r="L88" i="3"/>
  <c r="K108" i="3" l="1"/>
  <c r="G114" i="3"/>
  <c r="J114" i="3" l="1"/>
  <c r="D122" i="3"/>
  <c r="D118" i="3"/>
  <c r="D114" i="3"/>
  <c r="G118" i="3" l="1"/>
  <c r="K109" i="3" l="1"/>
  <c r="D123" i="3" s="1"/>
  <c r="G116" i="3" l="1"/>
  <c r="L92" i="3" l="1"/>
  <c r="D115" i="3" l="1"/>
  <c r="G121" i="3" l="1"/>
  <c r="G120" i="3"/>
  <c r="D119" i="3"/>
  <c r="G127" i="3" l="1"/>
  <c r="D116" i="3"/>
  <c r="D120" i="3" l="1"/>
  <c r="D128" i="3" s="1"/>
  <c r="G129" i="3" l="1"/>
  <c r="F131" i="3" s="1"/>
  <c r="G131" i="3" s="1"/>
</calcChain>
</file>

<file path=xl/sharedStrings.xml><?xml version="1.0" encoding="utf-8"?>
<sst xmlns="http://schemas.openxmlformats.org/spreadsheetml/2006/main" count="261" uniqueCount="253">
  <si>
    <t>Besoins vitaux</t>
  </si>
  <si>
    <t>Membres de la famille à partir de 11 ans</t>
  </si>
  <si>
    <t>1er et 2e membres de la famille par</t>
  </si>
  <si>
    <t>3e et 4e membres de la famille par</t>
  </si>
  <si>
    <t>5e et autres membres de la famille par personne</t>
  </si>
  <si>
    <t>Membres de la famille âgés de moins de 11 ans</t>
  </si>
  <si>
    <t>1er membre de la famille</t>
  </si>
  <si>
    <t>2e membre de la famille</t>
  </si>
  <si>
    <t>3e membre de la famille</t>
  </si>
  <si>
    <t>Ayant droit</t>
  </si>
  <si>
    <t>4e Membres de la famille</t>
  </si>
  <si>
    <t>Dépenses de loyer</t>
  </si>
  <si>
    <t>Taille du ménage</t>
  </si>
  <si>
    <t>Commune</t>
  </si>
  <si>
    <t>Attalens</t>
  </si>
  <si>
    <t>Autigny</t>
  </si>
  <si>
    <t>Avry</t>
  </si>
  <si>
    <t>Bas-Intyamon</t>
  </si>
  <si>
    <t>Belmont-Broye</t>
  </si>
  <si>
    <t>Billens-Hennens</t>
  </si>
  <si>
    <t>Bösingen</t>
  </si>
  <si>
    <t>Bossonnens</t>
  </si>
  <si>
    <t>Botterens</t>
  </si>
  <si>
    <t>Broc</t>
  </si>
  <si>
    <t>Brünisried</t>
  </si>
  <si>
    <t>Bulle</t>
  </si>
  <si>
    <t>Châtel-Saint-Denis</t>
  </si>
  <si>
    <t>Châtel-sur-Montsalvens</t>
  </si>
  <si>
    <t>Châtillon (FR)</t>
  </si>
  <si>
    <t>Chénens</t>
  </si>
  <si>
    <t>Cheyres-Châbles</t>
  </si>
  <si>
    <t>Corbières</t>
  </si>
  <si>
    <t>Corminboeuf</t>
  </si>
  <si>
    <t>Cottens (FR)</t>
  </si>
  <si>
    <t>Courgevaux</t>
  </si>
  <si>
    <t>Courtepin</t>
  </si>
  <si>
    <t>Cressier (FR)</t>
  </si>
  <si>
    <t>Crésuz</t>
  </si>
  <si>
    <t>Cugy (FR)</t>
  </si>
  <si>
    <t>Delley-Portalban</t>
  </si>
  <si>
    <t>Düdingen</t>
  </si>
  <si>
    <t>Echarlens</t>
  </si>
  <si>
    <t>Estavayer</t>
  </si>
  <si>
    <t>Ferpicloz</t>
  </si>
  <si>
    <t>Fétigny</t>
  </si>
  <si>
    <t>Fräschels</t>
  </si>
  <si>
    <t>Fribourg</t>
  </si>
  <si>
    <t>Gibloux</t>
  </si>
  <si>
    <t>Giffers</t>
  </si>
  <si>
    <t>Givisiez</t>
  </si>
  <si>
    <t>Grandvillard</t>
  </si>
  <si>
    <t>Granges (Veveyse)</t>
  </si>
  <si>
    <t>Granges-Paccot</t>
  </si>
  <si>
    <t>Grangettes</t>
  </si>
  <si>
    <t>Greng</t>
  </si>
  <si>
    <t>Gruyères</t>
  </si>
  <si>
    <t>Hauterive (FR)</t>
  </si>
  <si>
    <t>Hauteville</t>
  </si>
  <si>
    <t>Haut-Intyamon</t>
  </si>
  <si>
    <t>Heitenried</t>
  </si>
  <si>
    <t>Kerzers</t>
  </si>
  <si>
    <t>La Brillaz</t>
  </si>
  <si>
    <t>La Roche</t>
  </si>
  <si>
    <t>La Sonnaz</t>
  </si>
  <si>
    <t>La Verrerie</t>
  </si>
  <si>
    <t>Le Flon</t>
  </si>
  <si>
    <t>Le Pâquier (FR)</t>
  </si>
  <si>
    <t>Les Montets</t>
  </si>
  <si>
    <t>Lully (FR)</t>
  </si>
  <si>
    <t>Marly</t>
  </si>
  <si>
    <t>Marsens</t>
  </si>
  <si>
    <t>Massonnens</t>
  </si>
  <si>
    <t>Matran</t>
  </si>
  <si>
    <t>Ménières</t>
  </si>
  <si>
    <t>Meyriez</t>
  </si>
  <si>
    <t>Mézières (FR)</t>
  </si>
  <si>
    <t>Misery-Courtion</t>
  </si>
  <si>
    <t>Montagny (FR)</t>
  </si>
  <si>
    <t>Mont-Vully</t>
  </si>
  <si>
    <t>Morlon</t>
  </si>
  <si>
    <t>Muntelier</t>
  </si>
  <si>
    <t>Murten</t>
  </si>
  <si>
    <t>Neyruz (FR)</t>
  </si>
  <si>
    <t>Nuvilly</t>
  </si>
  <si>
    <t>Pierrafortscha</t>
  </si>
  <si>
    <t>Plaffeien</t>
  </si>
  <si>
    <t>Plasselb</t>
  </si>
  <si>
    <t>Pont-en-Ogoz</t>
  </si>
  <si>
    <t>Pont-la-Ville</t>
  </si>
  <si>
    <t>Prévondavaux</t>
  </si>
  <si>
    <t>Prez</t>
  </si>
  <si>
    <t>Rechthalten</t>
  </si>
  <si>
    <t>Remaufens</t>
  </si>
  <si>
    <t>Riaz</t>
  </si>
  <si>
    <t>Ried bei Kerzers</t>
  </si>
  <si>
    <t>Romont (FR)</t>
  </si>
  <si>
    <t>Rue</t>
  </si>
  <si>
    <t>Saint-Aubin (FR)</t>
  </si>
  <si>
    <t>Saint-Martin (FR)</t>
  </si>
  <si>
    <t>Sâles</t>
  </si>
  <si>
    <t>Schmitten (FR)</t>
  </si>
  <si>
    <t>Semsales</t>
  </si>
  <si>
    <t>Sévaz</t>
  </si>
  <si>
    <t>Siviriez</t>
  </si>
  <si>
    <t>Sorens</t>
  </si>
  <si>
    <t>St. Silvester</t>
  </si>
  <si>
    <t>St. Ursen</t>
  </si>
  <si>
    <t>Surpierre</t>
  </si>
  <si>
    <t>Tafers</t>
  </si>
  <si>
    <t>Torny</t>
  </si>
  <si>
    <t>Treyvaux</t>
  </si>
  <si>
    <t>Ueberstorf</t>
  </si>
  <si>
    <t>Ursy</t>
  </si>
  <si>
    <t>Val-de-Charmey</t>
  </si>
  <si>
    <t>Vallon</t>
  </si>
  <si>
    <t>Vaulruz</t>
  </si>
  <si>
    <t>Villarsel-sur-Marly</t>
  </si>
  <si>
    <t>Villars-sur-Glâne</t>
  </si>
  <si>
    <t>Villaz</t>
  </si>
  <si>
    <t>Villorsonnens</t>
  </si>
  <si>
    <t>Vuadens</t>
  </si>
  <si>
    <t>Vuisternens-devant-Romont</t>
  </si>
  <si>
    <t>Wünnewil-Flamatt</t>
  </si>
  <si>
    <t>Auboranges</t>
  </si>
  <si>
    <t>Belfaux</t>
  </si>
  <si>
    <t>Bois-d’Amont</t>
  </si>
  <si>
    <t>Chapelle (Glâne)</t>
  </si>
  <si>
    <t>Châtonnaye</t>
  </si>
  <si>
    <t>Écublens (FR)</t>
  </si>
  <si>
    <t>Gletterens</t>
  </si>
  <si>
    <t>Grolley</t>
  </si>
  <si>
    <t>Gurmels</t>
  </si>
  <si>
    <t>Jaun</t>
  </si>
  <si>
    <t>Kleinbösingen</t>
  </si>
  <si>
    <t>Le Châtelard</t>
  </si>
  <si>
    <t>Le Mouret</t>
  </si>
  <si>
    <t>Montet (Glâne)</t>
  </si>
  <si>
    <t>Ponthaux</t>
  </si>
  <si>
    <t>Tentlingen</t>
  </si>
  <si>
    <t>Ulmiz</t>
  </si>
  <si>
    <t>Montant forfaitaire LAMal Fribourg</t>
  </si>
  <si>
    <t>Etat au 01.01.2025</t>
  </si>
  <si>
    <t>Autres données</t>
  </si>
  <si>
    <t>Situation de logement</t>
  </si>
  <si>
    <t>Région loyer</t>
  </si>
  <si>
    <t>Région primes</t>
  </si>
  <si>
    <t>Région de loyer et de prime</t>
  </si>
  <si>
    <t>Adutes région 1</t>
  </si>
  <si>
    <t>Adultes région 2</t>
  </si>
  <si>
    <t>Jeunes adultes région 1</t>
  </si>
  <si>
    <t>Jeunes adultes région 2</t>
  </si>
  <si>
    <t>Enfants région 1</t>
  </si>
  <si>
    <t>Enfants région 2</t>
  </si>
  <si>
    <t>Région 2 : 2 personnes et plus</t>
  </si>
  <si>
    <t>Région 3 : 2 personnes et plus</t>
  </si>
  <si>
    <t>Région 2 : 3 personnes</t>
  </si>
  <si>
    <t>Région 3 : 3 personnes</t>
  </si>
  <si>
    <t>Région 2 : 4 personnes et plus</t>
  </si>
  <si>
    <t>Région 3 : 4 personnes et plus</t>
  </si>
  <si>
    <t>Montant</t>
  </si>
  <si>
    <t>Franchise fortune</t>
  </si>
  <si>
    <t>Année</t>
  </si>
  <si>
    <t>Montant désaississement</t>
  </si>
  <si>
    <t>Montant forfaitaires pour frais accessoires</t>
  </si>
  <si>
    <t>Taux intérêts sur renonciation à des revenus de la fortune</t>
  </si>
  <si>
    <t>Franchise bien immobilier servant d'habitation</t>
  </si>
  <si>
    <t>Numérotation</t>
  </si>
  <si>
    <t>Seuil de fortune</t>
  </si>
  <si>
    <r>
      <t xml:space="preserve">Ergänzungsleistungen für Familien: Anspruch berechnen
Die Ergänzungsleistungen für Familien (FamEL) sind eine finanzielle Unterstützung für Familien, die ihre Grundausgaben mit ihrem Einkommen nicht decken können. Diese Unterstützung wird auf Grundlage der Differenz zwischen dem benötigten Geldbetrag der Familie und ihrem Einkommen berechnet. Mit dem FamEL-Rechner können Sie Ihren Anspruch auf diese Leistung berechnen.
Die Berechnung erfolgt vollkommen anonym und Ihre Daten werden nicht gespeichert. Das Ergebnis stellt eine vorläufige Schätzung dar, die auf einer vereinfachten Berechnungsmethode basiert. Es stellt keinen Leistungsantrag dar, bindet keine ausführenden Stellen und begründet keinen Anspruch auf Leistungen.
</t>
    </r>
    <r>
      <rPr>
        <b/>
        <sz val="10"/>
        <color theme="1"/>
        <rFont val="Arial"/>
        <family val="2"/>
      </rPr>
      <t>Funktionsweise des FamEL-Rechners</t>
    </r>
    <r>
      <rPr>
        <sz val="10"/>
        <color theme="1"/>
        <rFont val="Arial"/>
        <family val="2"/>
      </rPr>
      <t xml:space="preserve">
Bitte beantworten Sie die verschiedenen Fragen, und das Berechnungsergebnis wird sofort auf dem Bildschirm angezeigt.</t>
    </r>
  </si>
  <si>
    <t>1. Sind Sie seit mindestens 12 Monaten im Kanton Freiburg wohnhaft?</t>
  </si>
  <si>
    <t>2. Leben Sie in einem gemeinsamen Haushalt mit einem Kind unter 12 Jahren?</t>
  </si>
  <si>
    <t>3. Haben Sie ein Verwandtschaftsverhältnis zu dem Kind unter 12 Jahren? (leibliches Kind, Enkelkind, Kind Ihres Lebenspartners/Ihrer Lebenspartnerin, aufgenommenes Kind)</t>
  </si>
  <si>
    <t>Mitglieder von 0 bis 10 Jahren</t>
  </si>
  <si>
    <t>Mitglieder von 11 bis 17 Jahren</t>
  </si>
  <si>
    <t>Mitglieder von 18 Jahren</t>
  </si>
  <si>
    <t>Mitglieder von 19 bis 25 Jahren</t>
  </si>
  <si>
    <t>Mitglieder von 26 Jahren und älter</t>
  </si>
  <si>
    <t>Bitte geben Sie basierend auf den untenstehenden Informationen die Anzahl der Personen in den folgenden Kategorien an:</t>
  </si>
  <si>
    <t>Mitglieder im Alter von 18 bis 65 Jahren in Ausbildung</t>
  </si>
  <si>
    <t>Mitglieder, die das Rentenalter erreicht haben</t>
  </si>
  <si>
    <t>Weitere Mitglieder</t>
  </si>
  <si>
    <r>
      <t xml:space="preserve">Leben noch weitere Personen in Ihrem Haushalt? Wenn ja, wie viele?
</t>
    </r>
    <r>
      <rPr>
        <b/>
        <sz val="11"/>
        <color theme="1"/>
        <rFont val="Arial"/>
        <family val="2"/>
      </rPr>
      <t>Achtung: Bitte geben Sie nur Personen an, die Sie oben nicht berücksichtigt haben, wie z.B. Mitbewohner, Tante, Onkel, Bruder, Schwester usw.</t>
    </r>
  </si>
  <si>
    <t>FamEL-Rechner</t>
  </si>
  <si>
    <t>Ja</t>
  </si>
  <si>
    <t>Nein</t>
  </si>
  <si>
    <t>4. Jährliches Einkommen</t>
  </si>
  <si>
    <t>3. Persönliche Daten</t>
  </si>
  <si>
    <t>2. Haushaltssituation</t>
  </si>
  <si>
    <t>1. Persönliche Voraussetzungen</t>
  </si>
  <si>
    <t>Nutzungsbedingungen</t>
  </si>
  <si>
    <t>Antworten</t>
  </si>
  <si>
    <t>Jahresbeträge</t>
  </si>
  <si>
    <t>Höchstbeträge</t>
  </si>
  <si>
    <r>
      <t xml:space="preserve">Bitte geben Sie unten die genaue Zusammensetzung Ihres Haushalts an.
</t>
    </r>
    <r>
      <rPr>
        <b/>
        <sz val="11"/>
        <color theme="1"/>
        <rFont val="Arial"/>
        <family val="2"/>
      </rPr>
      <t>Achtung: Es ist wichtig, nur die folgenden Familienmitglieder anzugeben: leibliches Kind, Kind Ihres Lebenspartners/Ihrer Lebenspartnerin, aufgenommenes Kind, Ehepartner/in, Lebenspartner/in, eingetragene/r Partner/in, Eltern, Großeltern. Die folgenden Angehörigen sind nicht anzugeben: Onkel, Tante, Bruder, Schwester.
Wenn Sie ein Kind zu weniger als 40 % in Obhut haben, geben Sie dieses Kind bitte nicht an.</t>
    </r>
  </si>
  <si>
    <t>Wohnsitzgemeinde</t>
  </si>
  <si>
    <t>Wohnsituation</t>
  </si>
  <si>
    <t>Rente AHV/IV</t>
  </si>
  <si>
    <t>Rente BVG / Pensionskasse</t>
  </si>
  <si>
    <t>äuslandische Rente</t>
  </si>
  <si>
    <t>Rente Unfallversicherung/Militär</t>
  </si>
  <si>
    <t>IV-Taggelder</t>
  </si>
  <si>
    <t>Taggelder der Arbeitslosenkasse</t>
  </si>
  <si>
    <t>Taggelder der Unfallversicherung/Militär</t>
  </si>
  <si>
    <t>Familienzulagen</t>
  </si>
  <si>
    <t>Ergänzungsleistungen</t>
  </si>
  <si>
    <t>Unterhaltszahlungen</t>
  </si>
  <si>
    <t>Vorschüsse auf Unterhaltszahlungen</t>
  </si>
  <si>
    <t>Naturaleinkommen</t>
  </si>
  <si>
    <t xml:space="preserve">Erwerbseinkommen einer selbstständigen Tätigkeit </t>
  </si>
  <si>
    <t xml:space="preserve">Erwerbseinkommen einer unselbstständigen Tätigkeit </t>
  </si>
  <si>
    <t>Lebensbedarf</t>
  </si>
  <si>
    <t>Miete (inkl. Nebenkosten)</t>
  </si>
  <si>
    <t>Effektive Krankenkassenprämie aus KVG</t>
  </si>
  <si>
    <t>NE-Beiträge an die AHV/I/EO</t>
  </si>
  <si>
    <t>geschuldete Unterhaltszahlungen</t>
  </si>
  <si>
    <t>Für welches Jahr möchten Sie Ihren Anspruch auf FamEL erfahren?</t>
  </si>
  <si>
    <t>Besitzen Sie Liegenschaften?</t>
  </si>
  <si>
    <t>Vermögensschwelle</t>
  </si>
  <si>
    <t>Vermögen</t>
  </si>
  <si>
    <t>jährliche Ausgaben</t>
  </si>
  <si>
    <t>jährliche Einnahmen</t>
  </si>
  <si>
    <t>Miete Brutto</t>
  </si>
  <si>
    <t>effektive Krankenkassenprämie aus KVG</t>
  </si>
  <si>
    <t>NE-Beiträge an die AHV/IV/EO</t>
  </si>
  <si>
    <t xml:space="preserve">Eigenmietwert und Nebenkosten </t>
  </si>
  <si>
    <t xml:space="preserve">Hypothekarzinsen und Unterhaltskosten </t>
  </si>
  <si>
    <t>Differenz</t>
  </si>
  <si>
    <t>Einkünfte aus Ersparnissen / Wertpapiere / Bankzinsen</t>
  </si>
  <si>
    <t>Sparkonten / Wertpapiere</t>
  </si>
  <si>
    <t>Erworbene BVG-Leistungen</t>
  </si>
  <si>
    <t>Leibrente mit Rückkaufswert</t>
  </si>
  <si>
    <t>Total der Ressourcen</t>
  </si>
  <si>
    <t>andere Einkünfte</t>
  </si>
  <si>
    <t>Anrechnung des Vermögens</t>
  </si>
  <si>
    <t>Einnahmen Netto</t>
  </si>
  <si>
    <t>Total Einnahmen</t>
  </si>
  <si>
    <t>Total Ausgaben</t>
  </si>
  <si>
    <t>Total Einnahmen aus Erwerbstätigkeit</t>
  </si>
  <si>
    <t>Freibetrag</t>
  </si>
  <si>
    <t>Minimales hypothetisches Einkommen des Haushalts</t>
  </si>
  <si>
    <t>Haben Sie in den letzten Jahren Vermögen veräussert?</t>
  </si>
  <si>
    <t>Haben Sie eine Elektroheizung?</t>
  </si>
  <si>
    <t>Total Einnahmen aus Vermögensverzicht</t>
  </si>
  <si>
    <t>Vermögensgrenze</t>
  </si>
  <si>
    <t>unverteilte Erbschaft</t>
  </si>
  <si>
    <t>Eigentümer</t>
  </si>
  <si>
    <t>Das Ergebnis ist eine vorläufige Schätzung, die auf einer vereinfachten Berechnungsmethode basiert. Es handelt sich dabei nicht um einen Leistungsantrag, ist für die Ausführungsstelle nicht bindend und begründet keinen Leistungsanspruch.
Sie können Ihren Anspruch nur mit dem offiziellen Antragsformular bei der Ausgleichskasse des Kantons Freiburg geltend machen.</t>
  </si>
  <si>
    <t>8. Berechnung</t>
  </si>
  <si>
    <t>7. Vermögensverzicht</t>
  </si>
  <si>
    <t>6. Jährliche Ausgaben</t>
  </si>
  <si>
    <t>5. Vermögen per 31.12 des Vorjahres</t>
  </si>
  <si>
    <t>Beträge</t>
  </si>
  <si>
    <t>Mieter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</si>
</sst>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CHF&quot;_-;\-* #,##0.00\ &quot;CHF&quot;_-;_-* &quot;-&quot;??\ &quot;CHF&quot;_-;_-@_-"/>
    <numFmt numFmtId="164" formatCode="#,##0.00\ &quot;CHF&quot;"/>
  </numFmts>
  <fonts count="14" x14ac:knownFonts="1">
    <font>
      <sz val="11"/>
      <color theme="1"/>
      <name val="Calibri"/>
      <family val="2"/>
      <scheme val="minor"/>
    </font>
    <font>
      <b/>
      <sz val="11"/>
      <color theme="1"/>
      <name val="Calibri"/>
      <family val="2"/>
      <scheme val="minor"/>
    </font>
    <font>
      <b/>
      <sz val="12"/>
      <color theme="1"/>
      <name val="Calibri"/>
      <family val="2"/>
      <scheme val="minor"/>
    </font>
    <font>
      <b/>
      <sz val="24"/>
      <color theme="1"/>
      <name val="Calibri"/>
      <family val="2"/>
      <scheme val="minor"/>
    </font>
    <font>
      <sz val="10"/>
      <color theme="1"/>
      <name val="Arial"/>
      <family val="2"/>
    </font>
    <font>
      <b/>
      <sz val="10"/>
      <color theme="1"/>
      <name val="Arial"/>
      <family val="2"/>
    </font>
    <font>
      <b/>
      <sz val="11"/>
      <color theme="1"/>
      <name val="Arial"/>
      <family val="2"/>
    </font>
    <font>
      <sz val="11"/>
      <color theme="1"/>
      <name val="Arial"/>
      <family val="2"/>
    </font>
    <font>
      <sz val="9"/>
      <color rgb="FF454545"/>
      <name val="Arial"/>
      <family val="2"/>
    </font>
    <font>
      <b/>
      <sz val="11"/>
      <color rgb="FFFF0000"/>
      <name val="Arial"/>
      <family val="2"/>
    </font>
    <font>
      <sz val="11"/>
      <color rgb="FFFF0000"/>
      <name val="Arial"/>
      <family val="2"/>
    </font>
    <font>
      <b/>
      <sz val="11"/>
      <name val="Arial"/>
      <family val="2"/>
    </font>
    <font>
      <b/>
      <sz val="20"/>
      <color theme="1"/>
      <name val="Arial"/>
      <family val="2"/>
    </font>
    <font>
      <sz val="11"/>
      <name val="Arial"/>
      <family val="2"/>
    </font>
  </fonts>
  <fills count="8">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1">
    <xf numFmtId="0" fontId="0" fillId="0" borderId="0"/>
  </cellStyleXfs>
  <cellXfs count="177">
    <xf numFmtId="0" fontId="0" fillId="0" borderId="0" xfId="0"/>
    <xf numFmtId="0" fontId="7" fillId="5" borderId="4" xfId="0" applyFont="1" applyFill="1" applyBorder="1" applyAlignment="1" applyProtection="1">
      <alignment horizontal="center" vertical="top"/>
      <protection locked="0"/>
    </xf>
    <xf numFmtId="0" fontId="7" fillId="5" borderId="4" xfId="0" applyFont="1" applyFill="1" applyBorder="1" applyAlignment="1" applyProtection="1">
      <alignment horizontal="center" vertical="center"/>
      <protection locked="0"/>
    </xf>
    <xf numFmtId="0" fontId="7" fillId="5" borderId="1" xfId="0" applyFont="1" applyFill="1" applyBorder="1" applyAlignment="1" applyProtection="1">
      <alignment horizontal="center" vertical="top"/>
      <protection locked="0"/>
    </xf>
    <xf numFmtId="0" fontId="7" fillId="5" borderId="5" xfId="0" applyFont="1" applyFill="1" applyBorder="1" applyAlignment="1" applyProtection="1">
      <alignment horizontal="center" vertical="top"/>
      <protection locked="0"/>
    </xf>
    <xf numFmtId="1" fontId="7" fillId="5" borderId="1" xfId="0" applyNumberFormat="1" applyFont="1" applyFill="1" applyBorder="1" applyAlignment="1" applyProtection="1">
      <alignment horizontal="center" vertical="top"/>
      <protection locked="0"/>
    </xf>
    <xf numFmtId="44" fontId="7" fillId="5" borderId="1" xfId="0" applyNumberFormat="1" applyFont="1" applyFill="1" applyBorder="1" applyAlignment="1" applyProtection="1">
      <alignment horizontal="center" vertical="top"/>
      <protection locked="0"/>
    </xf>
    <xf numFmtId="44" fontId="7" fillId="5" borderId="7" xfId="0" applyNumberFormat="1" applyFont="1" applyFill="1" applyBorder="1" applyAlignment="1" applyProtection="1">
      <alignment horizontal="center" vertical="top"/>
      <protection locked="0"/>
    </xf>
    <xf numFmtId="44" fontId="7" fillId="5" borderId="8" xfId="0" applyNumberFormat="1" applyFont="1" applyFill="1" applyBorder="1" applyAlignment="1" applyProtection="1">
      <alignment horizontal="center" vertical="top"/>
      <protection locked="0"/>
    </xf>
    <xf numFmtId="0" fontId="7" fillId="0" borderId="17" xfId="0" applyFont="1" applyFill="1" applyBorder="1" applyAlignment="1" applyProtection="1">
      <alignment horizontal="left" vertical="top"/>
    </xf>
    <xf numFmtId="0" fontId="7" fillId="0" borderId="0" xfId="0" applyFont="1" applyFill="1" applyBorder="1" applyAlignment="1" applyProtection="1">
      <alignment horizontal="left" vertical="top"/>
    </xf>
    <xf numFmtId="44" fontId="7" fillId="0" borderId="0" xfId="0" applyNumberFormat="1" applyFont="1" applyFill="1" applyBorder="1" applyAlignment="1" applyProtection="1">
      <alignment horizontal="left" vertical="top"/>
    </xf>
    <xf numFmtId="0" fontId="7" fillId="0" borderId="0" xfId="0" applyFont="1" applyFill="1" applyBorder="1" applyAlignment="1" applyProtection="1">
      <alignment horizontal="center" vertical="top"/>
    </xf>
    <xf numFmtId="0" fontId="7" fillId="0" borderId="18" xfId="0" applyFont="1" applyFill="1" applyBorder="1" applyAlignment="1" applyProtection="1">
      <alignment horizontal="left" vertical="top"/>
    </xf>
    <xf numFmtId="0" fontId="7" fillId="0" borderId="0" xfId="0" applyFont="1" applyAlignment="1" applyProtection="1">
      <alignment horizontal="left" vertical="top"/>
    </xf>
    <xf numFmtId="0" fontId="7" fillId="0" borderId="14" xfId="0" applyFont="1" applyBorder="1" applyAlignment="1" applyProtection="1">
      <alignment horizontal="left" vertical="top"/>
    </xf>
    <xf numFmtId="0" fontId="7" fillId="0" borderId="15" xfId="0" applyFont="1" applyBorder="1" applyAlignment="1" applyProtection="1">
      <alignment horizontal="left" vertical="top"/>
    </xf>
    <xf numFmtId="0" fontId="4" fillId="0" borderId="9" xfId="0" applyFont="1" applyFill="1" applyBorder="1" applyAlignment="1" applyProtection="1">
      <alignment horizontal="left" vertical="top" wrapText="1"/>
    </xf>
    <xf numFmtId="0" fontId="4" fillId="3" borderId="3" xfId="0" applyFont="1" applyFill="1" applyBorder="1" applyAlignment="1" applyProtection="1">
      <alignment vertical="top"/>
    </xf>
    <xf numFmtId="0" fontId="4" fillId="3" borderId="4" xfId="0" applyFont="1" applyFill="1" applyBorder="1" applyAlignment="1" applyProtection="1">
      <alignment vertical="top"/>
    </xf>
    <xf numFmtId="0" fontId="4" fillId="3" borderId="5" xfId="0" applyFont="1" applyFill="1" applyBorder="1" applyAlignment="1" applyProtection="1">
      <alignment vertical="top"/>
    </xf>
    <xf numFmtId="0" fontId="6" fillId="0" borderId="0" xfId="0" applyFont="1" applyFill="1" applyBorder="1" applyAlignment="1" applyProtection="1">
      <alignment horizontal="left" vertical="top"/>
    </xf>
    <xf numFmtId="0" fontId="7" fillId="0" borderId="9" xfId="0" applyFont="1" applyFill="1" applyBorder="1" applyAlignment="1" applyProtection="1">
      <alignment horizontal="left" vertical="top"/>
    </xf>
    <xf numFmtId="0" fontId="7" fillId="0" borderId="23" xfId="0" applyFont="1" applyBorder="1" applyAlignment="1" applyProtection="1">
      <alignment horizontal="left" vertical="top"/>
    </xf>
    <xf numFmtId="0" fontId="7" fillId="0" borderId="23" xfId="0" applyFont="1" applyFill="1" applyBorder="1" applyAlignment="1" applyProtection="1">
      <alignment horizontal="left" vertical="top"/>
    </xf>
    <xf numFmtId="0" fontId="7" fillId="0" borderId="0" xfId="0" applyFont="1" applyBorder="1" applyAlignment="1" applyProtection="1">
      <alignment horizontal="left" vertical="top"/>
    </xf>
    <xf numFmtId="0" fontId="7" fillId="0" borderId="16" xfId="0" applyFont="1" applyBorder="1" applyAlignment="1" applyProtection="1">
      <alignment horizontal="left" vertical="top"/>
    </xf>
    <xf numFmtId="0" fontId="7" fillId="0" borderId="2" xfId="0" applyFont="1" applyFill="1" applyBorder="1" applyAlignment="1" applyProtection="1">
      <alignment horizontal="left" vertical="top"/>
    </xf>
    <xf numFmtId="0" fontId="1" fillId="0" borderId="18" xfId="0" applyFont="1" applyFill="1" applyBorder="1" applyAlignment="1" applyProtection="1">
      <alignment vertical="top" wrapText="1"/>
    </xf>
    <xf numFmtId="0" fontId="0" fillId="0" borderId="18" xfId="0" applyFill="1" applyBorder="1" applyProtection="1"/>
    <xf numFmtId="14" fontId="7" fillId="0" borderId="18" xfId="0" applyNumberFormat="1" applyFont="1" applyFill="1" applyBorder="1" applyAlignment="1" applyProtection="1">
      <alignment horizontal="left" vertical="top"/>
    </xf>
    <xf numFmtId="0" fontId="7" fillId="0" borderId="20" xfId="0" applyFont="1" applyFill="1" applyBorder="1" applyAlignment="1" applyProtection="1">
      <alignment horizontal="left" vertical="top"/>
    </xf>
    <xf numFmtId="0" fontId="7" fillId="0" borderId="21" xfId="0" applyFont="1" applyFill="1" applyBorder="1" applyAlignment="1" applyProtection="1">
      <alignment horizontal="left" vertical="top"/>
    </xf>
    <xf numFmtId="0" fontId="10" fillId="0" borderId="18" xfId="0" applyFont="1" applyFill="1" applyBorder="1" applyAlignment="1" applyProtection="1">
      <alignment horizontal="left" vertical="top"/>
    </xf>
    <xf numFmtId="0" fontId="7" fillId="0" borderId="24" xfId="0" applyFont="1" applyBorder="1" applyAlignment="1" applyProtection="1">
      <alignment horizontal="left" vertical="top"/>
    </xf>
    <xf numFmtId="0" fontId="7" fillId="0" borderId="15" xfId="0" applyFont="1" applyBorder="1" applyAlignment="1" applyProtection="1">
      <alignment horizontal="center" vertical="top"/>
    </xf>
    <xf numFmtId="0" fontId="7" fillId="0" borderId="9" xfId="0" applyFont="1" applyFill="1" applyBorder="1" applyAlignment="1" applyProtection="1">
      <alignment horizontal="center" vertical="top"/>
    </xf>
    <xf numFmtId="0" fontId="7" fillId="0" borderId="4" xfId="0" applyFont="1" applyFill="1" applyBorder="1" applyAlignment="1" applyProtection="1">
      <alignment horizontal="center" vertical="top"/>
    </xf>
    <xf numFmtId="0" fontId="12" fillId="3" borderId="23" xfId="0" applyFont="1" applyFill="1" applyBorder="1" applyAlignment="1" applyProtection="1">
      <alignment horizontal="left" vertical="top"/>
    </xf>
    <xf numFmtId="0" fontId="12" fillId="3" borderId="15" xfId="0" applyFont="1" applyFill="1" applyBorder="1" applyAlignment="1" applyProtection="1">
      <alignment horizontal="left" vertical="top"/>
    </xf>
    <xf numFmtId="0" fontId="12" fillId="3" borderId="16" xfId="0" applyFont="1" applyFill="1" applyBorder="1" applyAlignment="1" applyProtection="1">
      <alignment horizontal="left" vertical="top"/>
    </xf>
    <xf numFmtId="0" fontId="12" fillId="3" borderId="24" xfId="0" applyFont="1" applyFill="1" applyBorder="1" applyAlignment="1" applyProtection="1">
      <alignment horizontal="left" vertical="top"/>
    </xf>
    <xf numFmtId="0" fontId="6" fillId="3" borderId="8" xfId="0" applyFont="1" applyFill="1" applyBorder="1" applyAlignment="1" applyProtection="1">
      <alignment horizontal="center" vertical="top"/>
    </xf>
    <xf numFmtId="44" fontId="7" fillId="3" borderId="1" xfId="0" applyNumberFormat="1" applyFont="1" applyFill="1" applyBorder="1" applyAlignment="1" applyProtection="1">
      <alignment horizontal="center" vertical="top"/>
    </xf>
    <xf numFmtId="44" fontId="7" fillId="3" borderId="7" xfId="0" applyNumberFormat="1" applyFont="1" applyFill="1" applyBorder="1" applyAlignment="1" applyProtection="1">
      <alignment horizontal="center" vertical="top"/>
    </xf>
    <xf numFmtId="0" fontId="7" fillId="3" borderId="1" xfId="0" applyFont="1" applyFill="1" applyBorder="1" applyAlignment="1" applyProtection="1">
      <alignment horizontal="center" vertical="top"/>
    </xf>
    <xf numFmtId="0" fontId="6" fillId="3" borderId="1" xfId="0" applyFont="1" applyFill="1" applyBorder="1" applyAlignment="1" applyProtection="1">
      <alignment horizontal="center" vertical="top"/>
    </xf>
    <xf numFmtId="0" fontId="7" fillId="3" borderId="19" xfId="0" applyFont="1" applyFill="1" applyBorder="1" applyAlignment="1" applyProtection="1">
      <alignment horizontal="left" vertical="top"/>
    </xf>
    <xf numFmtId="0" fontId="6" fillId="3" borderId="3" xfId="0" applyFont="1" applyFill="1" applyBorder="1" applyAlignment="1" applyProtection="1">
      <alignment horizontal="center" vertical="top"/>
    </xf>
    <xf numFmtId="44" fontId="7" fillId="4" borderId="1" xfId="0" applyNumberFormat="1" applyFont="1" applyFill="1" applyBorder="1" applyAlignment="1" applyProtection="1">
      <alignment horizontal="center" vertical="top"/>
    </xf>
    <xf numFmtId="0" fontId="3" fillId="0" borderId="0" xfId="0" applyFont="1" applyBorder="1" applyAlignment="1" applyProtection="1"/>
    <xf numFmtId="0" fontId="0" fillId="0" borderId="0" xfId="0" applyProtection="1"/>
    <xf numFmtId="0" fontId="0" fillId="0" borderId="0" xfId="0" applyBorder="1" applyProtection="1"/>
    <xf numFmtId="0" fontId="2" fillId="0" borderId="0" xfId="0" applyFont="1" applyBorder="1" applyAlignment="1" applyProtection="1"/>
    <xf numFmtId="0" fontId="1" fillId="0" borderId="0" xfId="0" applyFont="1" applyBorder="1" applyAlignment="1" applyProtection="1">
      <alignment wrapText="1"/>
    </xf>
    <xf numFmtId="0" fontId="1" fillId="0" borderId="1" xfId="0" applyFont="1" applyBorder="1" applyAlignment="1" applyProtection="1">
      <alignment vertical="top"/>
    </xf>
    <xf numFmtId="0" fontId="1" fillId="0" borderId="1" xfId="0" applyFont="1" applyBorder="1" applyProtection="1"/>
    <xf numFmtId="0" fontId="0" fillId="0" borderId="1" xfId="0" applyBorder="1" applyProtection="1"/>
    <xf numFmtId="3" fontId="0" fillId="0" borderId="1" xfId="0" applyNumberFormat="1" applyBorder="1" applyProtection="1"/>
    <xf numFmtId="0" fontId="0" fillId="0" borderId="1" xfId="0" applyBorder="1" applyAlignment="1" applyProtection="1">
      <alignment vertical="center"/>
    </xf>
    <xf numFmtId="0" fontId="1" fillId="0" borderId="1" xfId="0" applyFont="1" applyBorder="1" applyAlignment="1" applyProtection="1">
      <alignment horizontal="center" vertical="top"/>
    </xf>
    <xf numFmtId="0" fontId="1" fillId="0" borderId="0" xfId="0" applyFont="1" applyBorder="1" applyAlignment="1" applyProtection="1"/>
    <xf numFmtId="44" fontId="0" fillId="0" borderId="1" xfId="0" applyNumberFormat="1" applyFont="1" applyBorder="1" applyAlignment="1" applyProtection="1">
      <alignment horizontal="left" vertical="top"/>
    </xf>
    <xf numFmtId="1" fontId="0" fillId="0" borderId="1" xfId="0" applyNumberFormat="1" applyFont="1" applyBorder="1" applyProtection="1"/>
    <xf numFmtId="44" fontId="0" fillId="0" borderId="7" xfId="0" applyNumberFormat="1" applyFont="1" applyBorder="1" applyProtection="1"/>
    <xf numFmtId="0" fontId="0" fillId="0" borderId="1" xfId="0" applyBorder="1" applyAlignment="1" applyProtection="1">
      <alignment horizontal="left"/>
    </xf>
    <xf numFmtId="10" fontId="0" fillId="0" borderId="1" xfId="0" applyNumberFormat="1" applyBorder="1" applyAlignment="1" applyProtection="1">
      <alignment horizontal="left"/>
    </xf>
    <xf numFmtId="44" fontId="0" fillId="0" borderId="1" xfId="0" applyNumberFormat="1" applyFont="1" applyBorder="1" applyProtection="1"/>
    <xf numFmtId="0" fontId="0" fillId="0" borderId="1" xfId="0" applyBorder="1" applyAlignment="1" applyProtection="1">
      <alignment horizontal="center"/>
    </xf>
    <xf numFmtId="0" fontId="0" fillId="0" borderId="1" xfId="0" applyFont="1" applyBorder="1" applyAlignment="1" applyProtection="1"/>
    <xf numFmtId="0" fontId="0" fillId="0" borderId="0" xfId="0" applyFont="1" applyBorder="1" applyProtection="1"/>
    <xf numFmtId="44" fontId="0" fillId="0" borderId="1" xfId="0" applyNumberFormat="1" applyBorder="1" applyProtection="1"/>
    <xf numFmtId="1" fontId="0" fillId="0" borderId="1" xfId="0" applyNumberFormat="1" applyBorder="1" applyProtection="1"/>
    <xf numFmtId="0" fontId="0" fillId="0" borderId="1" xfId="0" applyFill="1" applyBorder="1" applyProtection="1"/>
    <xf numFmtId="0" fontId="0" fillId="0" borderId="9" xfId="0" applyBorder="1" applyProtection="1"/>
    <xf numFmtId="1" fontId="0" fillId="0" borderId="1" xfId="0" applyNumberFormat="1" applyFill="1" applyBorder="1" applyProtection="1"/>
    <xf numFmtId="3" fontId="0" fillId="0" borderId="7" xfId="0" applyNumberFormat="1" applyBorder="1" applyProtection="1"/>
    <xf numFmtId="3" fontId="0" fillId="0" borderId="9" xfId="0" applyNumberFormat="1" applyBorder="1" applyProtection="1"/>
    <xf numFmtId="3" fontId="0" fillId="0" borderId="0" xfId="0" applyNumberFormat="1" applyBorder="1" applyProtection="1"/>
    <xf numFmtId="10" fontId="0" fillId="2" borderId="1" xfId="0" applyNumberFormat="1" applyFill="1" applyBorder="1" applyAlignment="1" applyProtection="1">
      <alignment horizontal="left"/>
    </xf>
    <xf numFmtId="0" fontId="0" fillId="0" borderId="0" xfId="0" applyFont="1" applyBorder="1" applyAlignment="1" applyProtection="1"/>
    <xf numFmtId="3" fontId="0" fillId="0" borderId="0" xfId="0" applyNumberFormat="1" applyProtection="1"/>
    <xf numFmtId="0" fontId="0" fillId="0" borderId="1" xfId="0" applyFont="1" applyBorder="1" applyProtection="1"/>
    <xf numFmtId="0" fontId="0" fillId="0" borderId="2" xfId="0" applyFill="1" applyBorder="1" applyProtection="1"/>
    <xf numFmtId="1" fontId="0" fillId="0" borderId="3" xfId="0" applyNumberFormat="1" applyFill="1" applyBorder="1" applyProtection="1"/>
    <xf numFmtId="0" fontId="0" fillId="0" borderId="3" xfId="0" applyFill="1" applyBorder="1" applyProtection="1"/>
    <xf numFmtId="0" fontId="0" fillId="0" borderId="7" xfId="0" applyBorder="1" applyProtection="1"/>
    <xf numFmtId="44" fontId="6" fillId="6" borderId="1" xfId="0" applyNumberFormat="1" applyFont="1" applyFill="1" applyBorder="1" applyAlignment="1" applyProtection="1">
      <alignment horizontal="left" vertical="top"/>
    </xf>
    <xf numFmtId="0" fontId="6" fillId="6" borderId="1" xfId="0" applyFont="1" applyFill="1" applyBorder="1" applyAlignment="1" applyProtection="1">
      <alignment horizontal="left" vertical="top" wrapText="1"/>
    </xf>
    <xf numFmtId="0" fontId="7" fillId="7" borderId="1" xfId="0" applyFont="1" applyFill="1" applyBorder="1" applyAlignment="1" applyProtection="1">
      <alignment horizontal="left" vertical="top"/>
    </xf>
    <xf numFmtId="44" fontId="7" fillId="7" borderId="1" xfId="0" applyNumberFormat="1" applyFont="1" applyFill="1" applyBorder="1" applyAlignment="1" applyProtection="1">
      <alignment horizontal="left" vertical="top"/>
    </xf>
    <xf numFmtId="0" fontId="7" fillId="7" borderId="1" xfId="0" applyFont="1" applyFill="1" applyBorder="1" applyAlignment="1" applyProtection="1">
      <alignment vertical="top"/>
    </xf>
    <xf numFmtId="0" fontId="11" fillId="7" borderId="3" xfId="0" applyFont="1" applyFill="1" applyBorder="1" applyAlignment="1" applyProtection="1">
      <alignment horizontal="left" vertical="top"/>
    </xf>
    <xf numFmtId="44" fontId="6" fillId="7" borderId="1" xfId="0" applyNumberFormat="1" applyFont="1" applyFill="1" applyBorder="1" applyAlignment="1" applyProtection="1">
      <alignment horizontal="left" vertical="top"/>
    </xf>
    <xf numFmtId="0" fontId="7" fillId="7" borderId="7" xfId="0" applyFont="1" applyFill="1" applyBorder="1" applyAlignment="1" applyProtection="1">
      <alignment horizontal="left" vertical="top"/>
    </xf>
    <xf numFmtId="44" fontId="7" fillId="7" borderId="7" xfId="0" applyNumberFormat="1" applyFont="1" applyFill="1" applyBorder="1" applyAlignment="1" applyProtection="1">
      <alignment horizontal="left" vertical="top"/>
    </xf>
    <xf numFmtId="0" fontId="7" fillId="0" borderId="0" xfId="0" applyFont="1" applyFill="1" applyBorder="1" applyAlignment="1" applyProtection="1">
      <alignment vertical="top"/>
    </xf>
    <xf numFmtId="0" fontId="7" fillId="0" borderId="0" xfId="0" applyFont="1" applyFill="1" applyAlignment="1" applyProtection="1">
      <alignment horizontal="left" vertical="top"/>
    </xf>
    <xf numFmtId="0" fontId="1" fillId="0" borderId="0" xfId="0" applyFont="1" applyBorder="1" applyAlignment="1" applyProtection="1">
      <alignment vertical="top" wrapText="1"/>
    </xf>
    <xf numFmtId="0" fontId="0" fillId="0" borderId="0" xfId="0" applyFill="1" applyBorder="1" applyProtection="1"/>
    <xf numFmtId="0" fontId="7" fillId="0" borderId="0" xfId="0" applyFont="1" applyBorder="1" applyAlignment="1" applyProtection="1">
      <alignment horizontal="center" vertical="top"/>
    </xf>
    <xf numFmtId="44" fontId="7" fillId="0" borderId="0" xfId="0" applyNumberFormat="1" applyFont="1" applyFill="1" applyBorder="1" applyAlignment="1" applyProtection="1">
      <alignment horizontal="center" vertical="top"/>
    </xf>
    <xf numFmtId="0" fontId="9" fillId="0" borderId="0" xfId="0" applyFont="1" applyAlignment="1" applyProtection="1">
      <alignment horizontal="left" vertical="top"/>
    </xf>
    <xf numFmtId="0" fontId="8" fillId="0" borderId="0" xfId="0" applyFont="1" applyAlignment="1" applyProtection="1">
      <alignment vertical="center"/>
    </xf>
    <xf numFmtId="44" fontId="7" fillId="0" borderId="0" xfId="0" applyNumberFormat="1" applyFont="1" applyAlignment="1" applyProtection="1">
      <alignment horizontal="left" vertical="top"/>
    </xf>
    <xf numFmtId="0" fontId="6" fillId="0" borderId="0" xfId="0" applyFont="1" applyBorder="1" applyAlignment="1" applyProtection="1">
      <alignment horizontal="left" vertical="top"/>
    </xf>
    <xf numFmtId="164" fontId="7" fillId="0" borderId="0" xfId="0" applyNumberFormat="1" applyFont="1" applyAlignment="1" applyProtection="1">
      <alignment horizontal="left" vertical="top"/>
    </xf>
    <xf numFmtId="0" fontId="7" fillId="0" borderId="0" xfId="0" applyFont="1" applyAlignment="1" applyProtection="1">
      <alignment horizontal="center" vertical="top"/>
    </xf>
    <xf numFmtId="0" fontId="7" fillId="3" borderId="3" xfId="0" applyFont="1" applyFill="1" applyBorder="1" applyAlignment="1" applyProtection="1">
      <alignment horizontal="left" vertical="top"/>
    </xf>
    <xf numFmtId="0" fontId="7" fillId="3" borderId="4" xfId="0" applyFont="1" applyFill="1" applyBorder="1" applyAlignment="1" applyProtection="1">
      <alignment horizontal="left" vertical="top"/>
    </xf>
    <xf numFmtId="0" fontId="7" fillId="3" borderId="5" xfId="0" applyFont="1" applyFill="1" applyBorder="1" applyAlignment="1" applyProtection="1">
      <alignment horizontal="left" vertical="top"/>
    </xf>
    <xf numFmtId="0" fontId="7" fillId="3" borderId="3" xfId="0" applyFont="1" applyFill="1" applyBorder="1" applyAlignment="1" applyProtection="1">
      <alignment horizontal="center" vertical="top"/>
    </xf>
    <xf numFmtId="0" fontId="6" fillId="7" borderId="1" xfId="0" applyFont="1" applyFill="1" applyBorder="1" applyAlignment="1" applyProtection="1">
      <alignment horizontal="left" vertical="top"/>
    </xf>
    <xf numFmtId="0" fontId="13" fillId="7" borderId="1" xfId="0" applyFont="1" applyFill="1" applyBorder="1" applyAlignment="1" applyProtection="1">
      <alignment horizontal="left" vertical="top"/>
    </xf>
    <xf numFmtId="44" fontId="7" fillId="3" borderId="1" xfId="0" applyNumberFormat="1" applyFont="1" applyFill="1" applyBorder="1" applyAlignment="1" applyProtection="1">
      <alignment vertical="top"/>
    </xf>
    <xf numFmtId="44" fontId="7" fillId="3" borderId="7" xfId="0" applyNumberFormat="1" applyFont="1" applyFill="1" applyBorder="1" applyAlignment="1" applyProtection="1">
      <alignment horizontal="center" vertical="top"/>
    </xf>
    <xf numFmtId="44" fontId="7" fillId="3" borderId="25" xfId="0" applyNumberFormat="1" applyFont="1" applyFill="1" applyBorder="1" applyAlignment="1" applyProtection="1">
      <alignment horizontal="center" vertical="top"/>
    </xf>
    <xf numFmtId="44" fontId="7" fillId="3" borderId="8" xfId="0" applyNumberFormat="1" applyFont="1" applyFill="1" applyBorder="1" applyAlignment="1" applyProtection="1">
      <alignment horizontal="center" vertical="top"/>
    </xf>
    <xf numFmtId="0" fontId="7" fillId="6" borderId="3" xfId="0" applyFont="1" applyFill="1" applyBorder="1" applyAlignment="1" applyProtection="1">
      <alignment horizontal="left" vertical="top" wrapText="1"/>
    </xf>
    <xf numFmtId="0" fontId="7" fillId="6" borderId="4" xfId="0" applyFont="1" applyFill="1" applyBorder="1" applyAlignment="1" applyProtection="1">
      <alignment horizontal="left" vertical="top" wrapText="1"/>
    </xf>
    <xf numFmtId="0" fontId="7" fillId="6" borderId="5" xfId="0" applyFont="1" applyFill="1" applyBorder="1" applyAlignment="1" applyProtection="1">
      <alignment horizontal="left" vertical="top" wrapText="1"/>
    </xf>
    <xf numFmtId="0" fontId="6" fillId="3" borderId="3" xfId="0" applyFont="1" applyFill="1" applyBorder="1" applyAlignment="1" applyProtection="1">
      <alignment horizontal="left" vertical="top"/>
    </xf>
    <xf numFmtId="0" fontId="6" fillId="3" borderId="4" xfId="0" applyFont="1" applyFill="1" applyBorder="1" applyAlignment="1" applyProtection="1">
      <alignment horizontal="left" vertical="top"/>
    </xf>
    <xf numFmtId="0" fontId="6" fillId="3" borderId="5" xfId="0" applyFont="1" applyFill="1" applyBorder="1" applyAlignment="1" applyProtection="1">
      <alignment horizontal="left" vertical="top"/>
    </xf>
    <xf numFmtId="0" fontId="7" fillId="3" borderId="3" xfId="0" applyFont="1" applyFill="1" applyBorder="1" applyAlignment="1" applyProtection="1">
      <alignment horizontal="center" vertical="top"/>
    </xf>
    <xf numFmtId="0" fontId="7" fillId="3" borderId="4" xfId="0" applyFont="1" applyFill="1" applyBorder="1" applyAlignment="1" applyProtection="1">
      <alignment horizontal="center" vertical="top"/>
    </xf>
    <xf numFmtId="0" fontId="7" fillId="3" borderId="5" xfId="0" applyFont="1" applyFill="1" applyBorder="1" applyAlignment="1" applyProtection="1">
      <alignment horizontal="center" vertical="top"/>
    </xf>
    <xf numFmtId="0" fontId="7" fillId="7" borderId="3" xfId="0" applyFont="1" applyFill="1" applyBorder="1" applyAlignment="1" applyProtection="1">
      <alignment horizontal="left" vertical="top"/>
    </xf>
    <xf numFmtId="0" fontId="7" fillId="7" borderId="5" xfId="0" applyFont="1" applyFill="1" applyBorder="1" applyAlignment="1" applyProtection="1">
      <alignment horizontal="left" vertical="top"/>
    </xf>
    <xf numFmtId="0" fontId="7" fillId="3" borderId="3" xfId="0" applyFont="1" applyFill="1" applyBorder="1" applyAlignment="1" applyProtection="1">
      <alignment horizontal="left" vertical="top"/>
    </xf>
    <xf numFmtId="0" fontId="7" fillId="3" borderId="4" xfId="0" applyFont="1" applyFill="1" applyBorder="1" applyAlignment="1" applyProtection="1">
      <alignment horizontal="left" vertical="top"/>
    </xf>
    <xf numFmtId="0" fontId="7" fillId="3" borderId="5" xfId="0" applyFont="1" applyFill="1" applyBorder="1" applyAlignment="1" applyProtection="1">
      <alignment horizontal="left" vertical="top"/>
    </xf>
    <xf numFmtId="0" fontId="6" fillId="7" borderId="12" xfId="0" applyFont="1" applyFill="1" applyBorder="1" applyAlignment="1" applyProtection="1">
      <alignment horizontal="left" vertical="top"/>
    </xf>
    <xf numFmtId="0" fontId="6" fillId="7" borderId="13" xfId="0" applyFont="1" applyFill="1" applyBorder="1" applyAlignment="1" applyProtection="1">
      <alignment horizontal="left" vertical="top"/>
    </xf>
    <xf numFmtId="0" fontId="7" fillId="3" borderId="1" xfId="0" applyFont="1" applyFill="1" applyBorder="1" applyAlignment="1" applyProtection="1">
      <alignment horizontal="left" vertical="top"/>
    </xf>
    <xf numFmtId="0" fontId="4" fillId="3" borderId="3" xfId="0" applyFont="1" applyFill="1" applyBorder="1" applyAlignment="1" applyProtection="1">
      <alignment horizontal="left" vertical="top"/>
    </xf>
    <xf numFmtId="0" fontId="4" fillId="3" borderId="4" xfId="0" applyFont="1" applyFill="1" applyBorder="1" applyAlignment="1" applyProtection="1">
      <alignment horizontal="left" vertical="top"/>
    </xf>
    <xf numFmtId="0" fontId="4" fillId="3" borderId="5" xfId="0" applyFont="1" applyFill="1" applyBorder="1" applyAlignment="1" applyProtection="1">
      <alignment horizontal="left" vertical="top"/>
    </xf>
    <xf numFmtId="0" fontId="7" fillId="7" borderId="1" xfId="0" applyFont="1" applyFill="1" applyBorder="1" applyAlignment="1" applyProtection="1">
      <alignment horizontal="center" vertical="top"/>
    </xf>
    <xf numFmtId="0" fontId="4" fillId="3" borderId="3" xfId="0" applyFont="1" applyFill="1" applyBorder="1" applyAlignment="1" applyProtection="1">
      <alignment horizontal="left" vertical="top" wrapText="1"/>
    </xf>
    <xf numFmtId="0" fontId="4" fillId="3" borderId="4" xfId="0" applyFont="1" applyFill="1" applyBorder="1" applyAlignment="1" applyProtection="1">
      <alignment horizontal="left" vertical="top" wrapText="1"/>
    </xf>
    <xf numFmtId="0" fontId="4" fillId="3" borderId="5" xfId="0" applyFont="1" applyFill="1" applyBorder="1" applyAlignment="1" applyProtection="1">
      <alignment horizontal="left" vertical="top" wrapText="1"/>
    </xf>
    <xf numFmtId="0" fontId="7" fillId="3" borderId="10" xfId="0" applyFont="1" applyFill="1" applyBorder="1" applyAlignment="1" applyProtection="1">
      <alignment horizontal="left" vertical="top" wrapText="1"/>
    </xf>
    <xf numFmtId="0" fontId="7" fillId="3" borderId="9" xfId="0" applyFont="1" applyFill="1" applyBorder="1" applyAlignment="1" applyProtection="1">
      <alignment horizontal="left" vertical="top" wrapText="1"/>
    </xf>
    <xf numFmtId="0" fontId="7" fillId="3" borderId="11" xfId="0" applyFont="1" applyFill="1" applyBorder="1" applyAlignment="1" applyProtection="1">
      <alignment horizontal="left" vertical="top" wrapText="1"/>
    </xf>
    <xf numFmtId="0" fontId="7" fillId="3" borderId="7" xfId="0" applyFont="1" applyFill="1" applyBorder="1" applyAlignment="1" applyProtection="1">
      <alignment horizontal="center" vertical="top"/>
    </xf>
    <xf numFmtId="0" fontId="7" fillId="3" borderId="8" xfId="0" applyFont="1" applyFill="1" applyBorder="1" applyAlignment="1" applyProtection="1">
      <alignment horizontal="center" vertical="top"/>
    </xf>
    <xf numFmtId="0" fontId="6" fillId="7" borderId="3" xfId="0" applyFont="1" applyFill="1" applyBorder="1" applyAlignment="1" applyProtection="1">
      <alignment horizontal="left" vertical="top"/>
    </xf>
    <xf numFmtId="0" fontId="6" fillId="7" borderId="4" xfId="0" applyFont="1" applyFill="1" applyBorder="1" applyAlignment="1" applyProtection="1">
      <alignment horizontal="left" vertical="top"/>
    </xf>
    <xf numFmtId="0" fontId="6" fillId="7" borderId="5" xfId="0" applyFont="1" applyFill="1" applyBorder="1" applyAlignment="1" applyProtection="1">
      <alignment horizontal="left" vertical="top"/>
    </xf>
    <xf numFmtId="0" fontId="6" fillId="7" borderId="1" xfId="0" applyFont="1" applyFill="1" applyBorder="1" applyAlignment="1" applyProtection="1">
      <alignment horizontal="left" vertical="top"/>
    </xf>
    <xf numFmtId="0" fontId="7" fillId="3" borderId="3" xfId="0" applyFont="1" applyFill="1" applyBorder="1" applyAlignment="1" applyProtection="1">
      <alignment horizontal="left" vertical="top" wrapText="1"/>
    </xf>
    <xf numFmtId="0" fontId="7" fillId="3" borderId="4" xfId="0" applyFont="1" applyFill="1" applyBorder="1" applyAlignment="1" applyProtection="1">
      <alignment horizontal="left" vertical="top" wrapText="1"/>
    </xf>
    <xf numFmtId="0" fontId="7" fillId="3" borderId="5" xfId="0" applyFont="1" applyFill="1" applyBorder="1" applyAlignment="1" applyProtection="1">
      <alignment horizontal="left" vertical="top" wrapText="1"/>
    </xf>
    <xf numFmtId="0" fontId="12" fillId="3" borderId="14" xfId="0" applyFont="1" applyFill="1" applyBorder="1" applyAlignment="1" applyProtection="1">
      <alignment horizontal="center" vertical="top"/>
    </xf>
    <xf numFmtId="0" fontId="12" fillId="3" borderId="15" xfId="0" applyFont="1" applyFill="1" applyBorder="1" applyAlignment="1" applyProtection="1">
      <alignment horizontal="center" vertical="top"/>
    </xf>
    <xf numFmtId="0" fontId="12" fillId="3" borderId="22" xfId="0" applyFont="1" applyFill="1" applyBorder="1" applyAlignment="1" applyProtection="1">
      <alignment horizontal="center" vertical="top"/>
    </xf>
    <xf numFmtId="0" fontId="12" fillId="3" borderId="23" xfId="0" applyFont="1" applyFill="1" applyBorder="1" applyAlignment="1" applyProtection="1">
      <alignment horizontal="center" vertical="top"/>
    </xf>
    <xf numFmtId="0" fontId="4" fillId="3" borderId="10" xfId="0" applyFont="1" applyFill="1" applyBorder="1" applyAlignment="1" applyProtection="1">
      <alignment horizontal="left" vertical="top" wrapText="1"/>
    </xf>
    <xf numFmtId="0" fontId="4" fillId="3" borderId="9" xfId="0" applyFont="1" applyFill="1" applyBorder="1" applyAlignment="1" applyProtection="1">
      <alignment horizontal="left" vertical="top" wrapText="1"/>
    </xf>
    <xf numFmtId="0" fontId="4" fillId="3" borderId="11" xfId="0" applyFont="1" applyFill="1" applyBorder="1" applyAlignment="1" applyProtection="1">
      <alignment horizontal="left" vertical="top" wrapText="1"/>
    </xf>
    <xf numFmtId="0" fontId="4" fillId="3" borderId="2"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0" fontId="4" fillId="3" borderId="6" xfId="0" applyFont="1" applyFill="1" applyBorder="1" applyAlignment="1" applyProtection="1">
      <alignment horizontal="left" vertical="top" wrapText="1"/>
    </xf>
    <xf numFmtId="0" fontId="1" fillId="0" borderId="1" xfId="0" applyFont="1" applyBorder="1" applyAlignment="1" applyProtection="1">
      <alignment horizontal="left"/>
    </xf>
    <xf numFmtId="0" fontId="3" fillId="0" borderId="1" xfId="0" applyFont="1" applyBorder="1" applyAlignment="1" applyProtection="1">
      <alignment horizontal="left"/>
    </xf>
    <xf numFmtId="0" fontId="1" fillId="0" borderId="3" xfId="0" applyFont="1" applyBorder="1" applyAlignment="1" applyProtection="1">
      <alignment horizontal="left"/>
    </xf>
    <xf numFmtId="0" fontId="1" fillId="0" borderId="5" xfId="0" applyFont="1" applyBorder="1" applyAlignment="1" applyProtection="1">
      <alignment horizontal="left"/>
    </xf>
    <xf numFmtId="0" fontId="1" fillId="0" borderId="3" xfId="0" applyFont="1" applyBorder="1" applyAlignment="1" applyProtection="1">
      <alignment horizontal="center"/>
    </xf>
    <xf numFmtId="0" fontId="1" fillId="0" borderId="5" xfId="0" applyFont="1" applyBorder="1" applyAlignment="1" applyProtection="1">
      <alignment horizontal="center"/>
    </xf>
    <xf numFmtId="0" fontId="2" fillId="0" borderId="3" xfId="0" applyFont="1" applyBorder="1" applyAlignment="1" applyProtection="1">
      <alignment horizontal="left"/>
    </xf>
    <xf numFmtId="0" fontId="2" fillId="0" borderId="5" xfId="0" applyFont="1" applyBorder="1" applyAlignment="1" applyProtection="1">
      <alignment horizontal="left"/>
    </xf>
    <xf numFmtId="0" fontId="1" fillId="0" borderId="4" xfId="0" applyFont="1" applyBorder="1" applyAlignment="1" applyProtection="1">
      <alignment horizontal="center"/>
    </xf>
    <xf numFmtId="0" fontId="1" fillId="0" borderId="3" xfId="0" applyFont="1" applyBorder="1" applyAlignment="1" applyProtection="1">
      <alignment horizontal="center" vertical="top" wrapText="1"/>
    </xf>
    <xf numFmtId="0" fontId="1" fillId="0" borderId="5" xfId="0" applyFont="1" applyBorder="1" applyAlignment="1" applyProtection="1">
      <alignment horizontal="center" vertical="top" wrapText="1"/>
    </xf>
    <xf numFmtId="0" fontId="2" fillId="0" borderId="3" xfId="0" applyFont="1" applyBorder="1" applyAlignment="1" applyProtection="1">
      <alignment horizontal="center"/>
    </xf>
    <xf numFmtId="0" fontId="2" fillId="0" borderId="5" xfId="0" applyFont="1" applyBorder="1" applyAlignment="1" applyProtection="1">
      <alignment horizontal="center"/>
    </xf>
  </cellXfs>
  <cellStyles count="1">
    <cellStyle name="Normal" xfId="0" builtinId="0"/>
  </cellStyles>
  <dxfs count="0"/>
  <tableStyles count="0" defaultTableStyle="TableStyleMedium2" defaultPivotStyle="PivotStyleLight16"/>
  <colors>
    <mruColors>
      <color rgb="FFFF33CC"/>
      <color rgb="FF00FFFF"/>
      <color rgb="FF66FF33"/>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3"/>
  <sheetViews>
    <sheetView showGridLines="0" tabSelected="1" zoomScale="70" zoomScaleNormal="70" workbookViewId="0">
      <selection activeCell="K35" sqref="K35"/>
    </sheetView>
  </sheetViews>
  <sheetFormatPr baseColWidth="10" defaultRowHeight="14.25" x14ac:dyDescent="0.25"/>
  <cols>
    <col min="1" max="1" width="11.42578125" style="14"/>
    <col min="2" max="2" width="30.140625" style="14" customWidth="1"/>
    <col min="3" max="3" width="51.42578125" style="14" bestFit="1" customWidth="1"/>
    <col min="4" max="4" width="25" style="14" customWidth="1"/>
    <col min="5" max="5" width="6" style="14" customWidth="1"/>
    <col min="6" max="6" width="41.7109375" style="14" customWidth="1"/>
    <col min="7" max="7" width="26" style="14" customWidth="1"/>
    <col min="8" max="8" width="5.140625" style="14" customWidth="1"/>
    <col min="9" max="9" width="20" style="14" bestFit="1" customWidth="1"/>
    <col min="10" max="10" width="18.28515625" style="14" bestFit="1" customWidth="1"/>
    <col min="11" max="11" width="24.7109375" style="107" customWidth="1"/>
    <col min="12" max="12" width="22.7109375" style="14" customWidth="1"/>
    <col min="13" max="13" width="13.7109375" style="14" customWidth="1"/>
    <col min="14" max="14" width="16.5703125" style="14" bestFit="1" customWidth="1"/>
    <col min="15" max="15" width="11.42578125" style="14"/>
    <col min="16" max="16" width="16.42578125" style="14" bestFit="1" customWidth="1"/>
    <col min="17" max="24" width="11.42578125" style="14"/>
    <col min="25" max="25" width="16.42578125" style="14" bestFit="1" customWidth="1"/>
    <col min="26" max="16384" width="11.42578125" style="14"/>
  </cols>
  <sheetData>
    <row r="1" spans="1:13" ht="15" customHeight="1" x14ac:dyDescent="0.25">
      <c r="A1" s="154" t="s">
        <v>182</v>
      </c>
      <c r="B1" s="155"/>
      <c r="C1" s="155"/>
      <c r="D1" s="155"/>
      <c r="E1" s="155"/>
      <c r="F1" s="155"/>
      <c r="G1" s="155"/>
      <c r="H1" s="155"/>
      <c r="I1" s="155"/>
      <c r="J1" s="155"/>
      <c r="K1" s="39"/>
      <c r="L1" s="39"/>
      <c r="M1" s="40"/>
    </row>
    <row r="2" spans="1:13" ht="15.75" customHeight="1" thickBot="1" x14ac:dyDescent="0.3">
      <c r="A2" s="156"/>
      <c r="B2" s="157"/>
      <c r="C2" s="157"/>
      <c r="D2" s="157"/>
      <c r="E2" s="157"/>
      <c r="F2" s="157"/>
      <c r="G2" s="157"/>
      <c r="H2" s="157"/>
      <c r="I2" s="157"/>
      <c r="J2" s="157"/>
      <c r="K2" s="38"/>
      <c r="L2" s="38"/>
      <c r="M2" s="41"/>
    </row>
    <row r="3" spans="1:13" x14ac:dyDescent="0.25">
      <c r="A3" s="15"/>
      <c r="B3" s="16"/>
      <c r="C3" s="16"/>
      <c r="D3" s="16"/>
      <c r="E3" s="16"/>
      <c r="F3" s="16"/>
      <c r="G3" s="16"/>
      <c r="H3" s="16"/>
      <c r="I3" s="16"/>
      <c r="J3" s="16"/>
      <c r="K3" s="35"/>
      <c r="L3" s="16"/>
      <c r="M3" s="26"/>
    </row>
    <row r="4" spans="1:13" ht="15" x14ac:dyDescent="0.25">
      <c r="A4" s="9"/>
      <c r="B4" s="121" t="s">
        <v>189</v>
      </c>
      <c r="C4" s="122"/>
      <c r="D4" s="122"/>
      <c r="E4" s="122"/>
      <c r="F4" s="122"/>
      <c r="G4" s="122"/>
      <c r="H4" s="122"/>
      <c r="I4" s="122"/>
      <c r="J4" s="123"/>
      <c r="K4" s="12"/>
      <c r="L4" s="10"/>
      <c r="M4" s="13"/>
    </row>
    <row r="5" spans="1:13" ht="15" customHeight="1" x14ac:dyDescent="0.25">
      <c r="A5" s="9"/>
      <c r="B5" s="10"/>
      <c r="C5" s="158" t="s">
        <v>168</v>
      </c>
      <c r="D5" s="159"/>
      <c r="E5" s="159"/>
      <c r="F5" s="159"/>
      <c r="G5" s="159"/>
      <c r="H5" s="159"/>
      <c r="I5" s="159"/>
      <c r="J5" s="160"/>
      <c r="K5" s="12"/>
      <c r="L5" s="10"/>
      <c r="M5" s="13"/>
    </row>
    <row r="6" spans="1:13" x14ac:dyDescent="0.25">
      <c r="A6" s="9"/>
      <c r="B6" s="10"/>
      <c r="C6" s="161"/>
      <c r="D6" s="162"/>
      <c r="E6" s="162"/>
      <c r="F6" s="162"/>
      <c r="G6" s="162"/>
      <c r="H6" s="162"/>
      <c r="I6" s="162"/>
      <c r="J6" s="163"/>
      <c r="K6" s="12"/>
      <c r="L6" s="10"/>
      <c r="M6" s="13"/>
    </row>
    <row r="7" spans="1:13" x14ac:dyDescent="0.25">
      <c r="A7" s="9"/>
      <c r="B7" s="10"/>
      <c r="C7" s="161"/>
      <c r="D7" s="162"/>
      <c r="E7" s="162"/>
      <c r="F7" s="162"/>
      <c r="G7" s="162"/>
      <c r="H7" s="162"/>
      <c r="I7" s="162"/>
      <c r="J7" s="163"/>
      <c r="K7" s="12"/>
      <c r="L7" s="10"/>
      <c r="M7" s="13"/>
    </row>
    <row r="8" spans="1:13" x14ac:dyDescent="0.25">
      <c r="A8" s="9"/>
      <c r="B8" s="10"/>
      <c r="C8" s="161"/>
      <c r="D8" s="162"/>
      <c r="E8" s="162"/>
      <c r="F8" s="162"/>
      <c r="G8" s="162"/>
      <c r="H8" s="162"/>
      <c r="I8" s="162"/>
      <c r="J8" s="163"/>
      <c r="K8" s="12"/>
      <c r="L8" s="10"/>
      <c r="M8" s="13"/>
    </row>
    <row r="9" spans="1:13" x14ac:dyDescent="0.25">
      <c r="A9" s="9"/>
      <c r="B9" s="10"/>
      <c r="C9" s="161"/>
      <c r="D9" s="162"/>
      <c r="E9" s="162"/>
      <c r="F9" s="162"/>
      <c r="G9" s="162"/>
      <c r="H9" s="162"/>
      <c r="I9" s="162"/>
      <c r="J9" s="163"/>
      <c r="K9" s="12"/>
      <c r="L9" s="10"/>
      <c r="M9" s="13"/>
    </row>
    <row r="10" spans="1:13" x14ac:dyDescent="0.25">
      <c r="A10" s="9"/>
      <c r="B10" s="10"/>
      <c r="C10" s="161"/>
      <c r="D10" s="162"/>
      <c r="E10" s="162"/>
      <c r="F10" s="162"/>
      <c r="G10" s="162"/>
      <c r="H10" s="162"/>
      <c r="I10" s="162"/>
      <c r="J10" s="163"/>
      <c r="K10" s="12"/>
      <c r="L10" s="10"/>
      <c r="M10" s="13"/>
    </row>
    <row r="11" spans="1:13" x14ac:dyDescent="0.25">
      <c r="A11" s="9"/>
      <c r="B11" s="10"/>
      <c r="C11" s="161"/>
      <c r="D11" s="162"/>
      <c r="E11" s="162"/>
      <c r="F11" s="162"/>
      <c r="G11" s="162"/>
      <c r="H11" s="162"/>
      <c r="I11" s="162"/>
      <c r="J11" s="163"/>
      <c r="K11" s="12"/>
      <c r="L11" s="10"/>
      <c r="M11" s="13"/>
    </row>
    <row r="12" spans="1:13" x14ac:dyDescent="0.25">
      <c r="A12" s="9"/>
      <c r="B12" s="10"/>
      <c r="C12" s="161"/>
      <c r="D12" s="162"/>
      <c r="E12" s="162"/>
      <c r="F12" s="162"/>
      <c r="G12" s="162"/>
      <c r="H12" s="162"/>
      <c r="I12" s="162"/>
      <c r="J12" s="163"/>
      <c r="K12" s="12"/>
      <c r="L12" s="10"/>
      <c r="M12" s="13"/>
    </row>
    <row r="13" spans="1:13" x14ac:dyDescent="0.25">
      <c r="A13" s="9"/>
      <c r="B13" s="10"/>
      <c r="C13" s="161"/>
      <c r="D13" s="162"/>
      <c r="E13" s="162"/>
      <c r="F13" s="162"/>
      <c r="G13" s="162"/>
      <c r="H13" s="162"/>
      <c r="I13" s="162"/>
      <c r="J13" s="163"/>
      <c r="K13" s="12"/>
      <c r="L13" s="10"/>
      <c r="M13" s="13"/>
    </row>
    <row r="14" spans="1:13" x14ac:dyDescent="0.25">
      <c r="A14" s="9"/>
      <c r="B14" s="10"/>
      <c r="C14" s="161"/>
      <c r="D14" s="162"/>
      <c r="E14" s="162"/>
      <c r="F14" s="162"/>
      <c r="G14" s="162"/>
      <c r="H14" s="162"/>
      <c r="I14" s="162"/>
      <c r="J14" s="163"/>
      <c r="K14" s="12"/>
      <c r="L14" s="10"/>
      <c r="M14" s="13"/>
    </row>
    <row r="15" spans="1:13" x14ac:dyDescent="0.25">
      <c r="A15" s="9"/>
      <c r="B15" s="10"/>
      <c r="C15" s="161"/>
      <c r="D15" s="162"/>
      <c r="E15" s="162"/>
      <c r="F15" s="162"/>
      <c r="G15" s="162"/>
      <c r="H15" s="162"/>
      <c r="I15" s="162"/>
      <c r="J15" s="163"/>
      <c r="K15" s="12"/>
      <c r="L15" s="10"/>
      <c r="M15" s="13"/>
    </row>
    <row r="16" spans="1:13" ht="3" customHeight="1" x14ac:dyDescent="0.25">
      <c r="A16" s="9"/>
      <c r="B16" s="10"/>
      <c r="C16" s="161"/>
      <c r="D16" s="162"/>
      <c r="E16" s="162"/>
      <c r="F16" s="162"/>
      <c r="G16" s="162"/>
      <c r="H16" s="162"/>
      <c r="I16" s="162"/>
      <c r="J16" s="163"/>
      <c r="K16" s="12"/>
      <c r="L16" s="10"/>
      <c r="M16" s="13"/>
    </row>
    <row r="17" spans="1:22" hidden="1" x14ac:dyDescent="0.25">
      <c r="A17" s="9"/>
      <c r="B17" s="10"/>
      <c r="C17" s="161"/>
      <c r="D17" s="162"/>
      <c r="E17" s="162"/>
      <c r="F17" s="162"/>
      <c r="G17" s="162"/>
      <c r="H17" s="162"/>
      <c r="I17" s="162"/>
      <c r="J17" s="163"/>
      <c r="K17" s="12"/>
      <c r="L17" s="10"/>
      <c r="M17" s="13"/>
    </row>
    <row r="18" spans="1:22" hidden="1" x14ac:dyDescent="0.25">
      <c r="A18" s="9"/>
      <c r="B18" s="10"/>
      <c r="C18" s="161"/>
      <c r="D18" s="162"/>
      <c r="E18" s="162"/>
      <c r="F18" s="162"/>
      <c r="G18" s="162"/>
      <c r="H18" s="162"/>
      <c r="I18" s="162"/>
      <c r="J18" s="163"/>
      <c r="K18" s="12"/>
      <c r="L18" s="10"/>
      <c r="M18" s="13"/>
    </row>
    <row r="19" spans="1:22" x14ac:dyDescent="0.25">
      <c r="A19" s="9"/>
      <c r="B19" s="10"/>
      <c r="C19" s="17"/>
      <c r="D19" s="17"/>
      <c r="E19" s="17"/>
      <c r="F19" s="17"/>
      <c r="G19" s="17"/>
      <c r="H19" s="17"/>
      <c r="I19" s="17"/>
      <c r="J19" s="17"/>
      <c r="K19" s="12"/>
      <c r="L19" s="10"/>
      <c r="M19" s="13"/>
    </row>
    <row r="20" spans="1:22" ht="15" x14ac:dyDescent="0.25">
      <c r="A20" s="9"/>
      <c r="B20" s="121" t="s">
        <v>188</v>
      </c>
      <c r="C20" s="122"/>
      <c r="D20" s="122"/>
      <c r="E20" s="122"/>
      <c r="F20" s="122"/>
      <c r="G20" s="122"/>
      <c r="H20" s="122"/>
      <c r="I20" s="122"/>
      <c r="J20" s="123"/>
      <c r="K20" s="48" t="s">
        <v>190</v>
      </c>
      <c r="L20" s="27"/>
      <c r="M20" s="13"/>
    </row>
    <row r="21" spans="1:22" x14ac:dyDescent="0.25">
      <c r="A21" s="9"/>
      <c r="B21" s="10"/>
      <c r="C21" s="139" t="s">
        <v>169</v>
      </c>
      <c r="D21" s="140"/>
      <c r="E21" s="140"/>
      <c r="F21" s="140"/>
      <c r="G21" s="140"/>
      <c r="H21" s="140"/>
      <c r="I21" s="140"/>
      <c r="J21" s="141"/>
      <c r="K21" s="1"/>
      <c r="L21" s="27"/>
      <c r="M21" s="13"/>
    </row>
    <row r="22" spans="1:22" ht="15" customHeight="1" x14ac:dyDescent="0.25">
      <c r="A22" s="9"/>
      <c r="B22" s="10"/>
      <c r="C22" s="18"/>
      <c r="D22" s="19"/>
      <c r="E22" s="19"/>
      <c r="F22" s="19"/>
      <c r="G22" s="19"/>
      <c r="H22" s="19"/>
      <c r="I22" s="19"/>
      <c r="J22" s="20"/>
      <c r="K22" s="111"/>
      <c r="L22" s="27"/>
      <c r="M22" s="13"/>
    </row>
    <row r="23" spans="1:22" x14ac:dyDescent="0.25">
      <c r="A23" s="9"/>
      <c r="B23" s="10"/>
      <c r="C23" s="135" t="s">
        <v>170</v>
      </c>
      <c r="D23" s="136"/>
      <c r="E23" s="136"/>
      <c r="F23" s="136"/>
      <c r="G23" s="136"/>
      <c r="H23" s="136"/>
      <c r="I23" s="136"/>
      <c r="J23" s="137"/>
      <c r="K23" s="1"/>
      <c r="L23" s="27"/>
      <c r="M23" s="13"/>
    </row>
    <row r="24" spans="1:22" x14ac:dyDescent="0.25">
      <c r="A24" s="9"/>
      <c r="B24" s="10"/>
      <c r="C24" s="135"/>
      <c r="D24" s="136"/>
      <c r="E24" s="136"/>
      <c r="F24" s="136"/>
      <c r="G24" s="136"/>
      <c r="H24" s="136"/>
      <c r="I24" s="136"/>
      <c r="J24" s="137"/>
      <c r="K24" s="111"/>
      <c r="L24" s="27"/>
      <c r="M24" s="13"/>
    </row>
    <row r="25" spans="1:22" ht="15" customHeight="1" x14ac:dyDescent="0.25">
      <c r="A25" s="9"/>
      <c r="B25" s="10"/>
      <c r="C25" s="139" t="s">
        <v>171</v>
      </c>
      <c r="D25" s="140"/>
      <c r="E25" s="140"/>
      <c r="F25" s="140"/>
      <c r="G25" s="140"/>
      <c r="H25" s="140"/>
      <c r="I25" s="140"/>
      <c r="J25" s="141"/>
      <c r="K25" s="2"/>
      <c r="L25" s="27"/>
      <c r="M25" s="13"/>
    </row>
    <row r="26" spans="1:22" x14ac:dyDescent="0.25">
      <c r="A26" s="9"/>
      <c r="B26" s="10"/>
      <c r="C26" s="135"/>
      <c r="D26" s="136"/>
      <c r="E26" s="136"/>
      <c r="F26" s="136"/>
      <c r="G26" s="136"/>
      <c r="H26" s="136"/>
      <c r="I26" s="136"/>
      <c r="J26" s="137"/>
      <c r="K26" s="12"/>
      <c r="L26" s="10"/>
      <c r="M26" s="13"/>
    </row>
    <row r="27" spans="1:22" ht="38.25" customHeight="1" x14ac:dyDescent="0.25">
      <c r="A27" s="9"/>
      <c r="B27" s="10"/>
      <c r="C27" s="139" t="str">
        <f>IF(OR(K21="",K23="",K25=""),"",IF(OR(K21="Nein",K23="Nein",K25="Nein"),
"Sie erfüllen die persönlichen Voraussetzungen für den Anspruch auf diese Leistung nicht.",
"Sie erfüllen die persönlichen Voraussetzungen. Bitte füllen Sie die folgenden Informationen aus, um Ihren Anspruch auf diese Leistung zu berechnen."))</f>
        <v/>
      </c>
      <c r="D27" s="140"/>
      <c r="E27" s="140"/>
      <c r="F27" s="140"/>
      <c r="G27" s="140"/>
      <c r="H27" s="140"/>
      <c r="I27" s="140"/>
      <c r="J27" s="141"/>
      <c r="K27" s="12"/>
      <c r="L27" s="10"/>
      <c r="M27" s="13"/>
    </row>
    <row r="28" spans="1:22" x14ac:dyDescent="0.25">
      <c r="A28" s="9"/>
      <c r="B28" s="10"/>
      <c r="C28" s="10"/>
      <c r="D28" s="10"/>
      <c r="E28" s="10"/>
      <c r="F28" s="10"/>
      <c r="G28" s="10"/>
      <c r="H28" s="10"/>
      <c r="I28" s="10"/>
      <c r="J28" s="10"/>
      <c r="K28" s="12"/>
      <c r="L28" s="10"/>
      <c r="M28" s="13"/>
    </row>
    <row r="29" spans="1:22" ht="15" x14ac:dyDescent="0.25">
      <c r="A29" s="9"/>
      <c r="B29" s="121" t="s">
        <v>187</v>
      </c>
      <c r="C29" s="122"/>
      <c r="D29" s="122"/>
      <c r="E29" s="122"/>
      <c r="F29" s="122"/>
      <c r="G29" s="122"/>
      <c r="H29" s="122"/>
      <c r="I29" s="122"/>
      <c r="J29" s="123"/>
      <c r="K29" s="46" t="s">
        <v>190</v>
      </c>
      <c r="L29" s="10"/>
      <c r="M29" s="13"/>
    </row>
    <row r="30" spans="1:22" ht="110.25" customHeight="1" x14ac:dyDescent="0.25">
      <c r="A30" s="9"/>
      <c r="B30" s="10"/>
      <c r="C30" s="142" t="s">
        <v>193</v>
      </c>
      <c r="D30" s="143"/>
      <c r="E30" s="143"/>
      <c r="F30" s="143"/>
      <c r="G30" s="143"/>
      <c r="H30" s="143"/>
      <c r="I30" s="143"/>
      <c r="J30" s="144"/>
      <c r="K30" s="45"/>
      <c r="L30" s="10"/>
      <c r="M30" s="13"/>
    </row>
    <row r="31" spans="1:22" ht="15" customHeight="1" x14ac:dyDescent="0.25">
      <c r="A31" s="9"/>
      <c r="B31" s="10"/>
      <c r="C31" s="129" t="s">
        <v>172</v>
      </c>
      <c r="D31" s="130"/>
      <c r="E31" s="130"/>
      <c r="F31" s="130"/>
      <c r="G31" s="130"/>
      <c r="H31" s="130"/>
      <c r="I31" s="130"/>
      <c r="J31" s="131"/>
      <c r="K31" s="3"/>
      <c r="L31" s="10"/>
      <c r="M31" s="28"/>
      <c r="N31" s="98"/>
      <c r="O31" s="25"/>
      <c r="P31" s="25"/>
      <c r="Q31" s="25"/>
      <c r="R31" s="25"/>
      <c r="S31" s="25"/>
      <c r="T31" s="25"/>
      <c r="U31" s="25"/>
      <c r="V31" s="25"/>
    </row>
    <row r="32" spans="1:22" ht="15" x14ac:dyDescent="0.25">
      <c r="A32" s="9"/>
      <c r="B32" s="10"/>
      <c r="C32" s="129" t="s">
        <v>173</v>
      </c>
      <c r="D32" s="130"/>
      <c r="E32" s="130"/>
      <c r="F32" s="130"/>
      <c r="G32" s="130"/>
      <c r="H32" s="130"/>
      <c r="I32" s="130"/>
      <c r="J32" s="131"/>
      <c r="K32" s="3"/>
      <c r="L32" s="10"/>
      <c r="M32" s="29"/>
      <c r="N32" s="52"/>
      <c r="O32" s="25"/>
      <c r="P32" s="25"/>
      <c r="Q32" s="25"/>
      <c r="R32" s="25"/>
      <c r="S32" s="25"/>
      <c r="T32" s="25"/>
      <c r="U32" s="25"/>
      <c r="V32" s="25"/>
    </row>
    <row r="33" spans="1:22" ht="15" x14ac:dyDescent="0.25">
      <c r="A33" s="9"/>
      <c r="B33" s="10"/>
      <c r="C33" s="129" t="s">
        <v>174</v>
      </c>
      <c r="D33" s="130"/>
      <c r="E33" s="130"/>
      <c r="F33" s="130"/>
      <c r="G33" s="130"/>
      <c r="H33" s="130"/>
      <c r="I33" s="130"/>
      <c r="J33" s="131"/>
      <c r="K33" s="3"/>
      <c r="L33" s="10"/>
      <c r="M33" s="29"/>
      <c r="N33" s="52"/>
      <c r="O33" s="25"/>
      <c r="P33" s="25"/>
      <c r="Q33" s="25"/>
      <c r="R33" s="25"/>
      <c r="S33" s="25"/>
      <c r="T33" s="25"/>
      <c r="U33" s="25"/>
      <c r="V33" s="25"/>
    </row>
    <row r="34" spans="1:22" ht="15" x14ac:dyDescent="0.25">
      <c r="A34" s="9"/>
      <c r="B34" s="10"/>
      <c r="C34" s="129" t="s">
        <v>175</v>
      </c>
      <c r="D34" s="130"/>
      <c r="E34" s="130"/>
      <c r="F34" s="130"/>
      <c r="G34" s="130"/>
      <c r="H34" s="130"/>
      <c r="I34" s="130"/>
      <c r="J34" s="131"/>
      <c r="K34" s="3"/>
      <c r="L34" s="10"/>
      <c r="M34" s="29"/>
      <c r="N34" s="99"/>
      <c r="O34" s="25"/>
      <c r="P34" s="25"/>
      <c r="Q34" s="25"/>
      <c r="R34" s="25"/>
      <c r="S34" s="25"/>
      <c r="T34" s="25"/>
      <c r="U34" s="25"/>
      <c r="V34" s="25"/>
    </row>
    <row r="35" spans="1:22" ht="15" x14ac:dyDescent="0.25">
      <c r="A35" s="9"/>
      <c r="B35" s="10"/>
      <c r="C35" s="129" t="s">
        <v>176</v>
      </c>
      <c r="D35" s="130"/>
      <c r="E35" s="130"/>
      <c r="F35" s="130"/>
      <c r="G35" s="130"/>
      <c r="H35" s="130"/>
      <c r="I35" s="130"/>
      <c r="J35" s="131"/>
      <c r="K35" s="3"/>
      <c r="L35" s="10"/>
      <c r="M35" s="29"/>
      <c r="N35" s="99"/>
      <c r="O35" s="25"/>
      <c r="P35" s="25"/>
      <c r="Q35" s="25"/>
      <c r="R35" s="25"/>
      <c r="S35" s="25"/>
      <c r="T35" s="25"/>
      <c r="U35" s="25"/>
      <c r="V35" s="25"/>
    </row>
    <row r="36" spans="1:22" ht="29.25" customHeight="1" x14ac:dyDescent="0.25">
      <c r="A36" s="9"/>
      <c r="B36" s="10"/>
      <c r="C36" s="151" t="s">
        <v>177</v>
      </c>
      <c r="D36" s="152"/>
      <c r="E36" s="152"/>
      <c r="F36" s="152"/>
      <c r="G36" s="152"/>
      <c r="H36" s="152"/>
      <c r="I36" s="152"/>
      <c r="J36" s="153"/>
      <c r="K36" s="45"/>
      <c r="L36" s="10"/>
      <c r="M36" s="29"/>
      <c r="N36" s="99"/>
      <c r="O36" s="25"/>
      <c r="P36" s="25"/>
      <c r="Q36" s="25"/>
      <c r="R36" s="25"/>
      <c r="S36" s="25"/>
      <c r="T36" s="25"/>
      <c r="U36" s="25"/>
      <c r="V36" s="25"/>
    </row>
    <row r="37" spans="1:22" ht="15" x14ac:dyDescent="0.25">
      <c r="A37" s="9"/>
      <c r="B37" s="10"/>
      <c r="C37" s="129" t="s">
        <v>178</v>
      </c>
      <c r="D37" s="130"/>
      <c r="E37" s="130"/>
      <c r="F37" s="130"/>
      <c r="G37" s="130"/>
      <c r="H37" s="130"/>
      <c r="I37" s="130"/>
      <c r="J37" s="131"/>
      <c r="K37" s="3"/>
      <c r="L37" s="10"/>
      <c r="M37" s="29"/>
      <c r="N37" s="99"/>
      <c r="O37" s="25"/>
      <c r="P37" s="25"/>
      <c r="Q37" s="25"/>
      <c r="R37" s="25"/>
      <c r="S37" s="25"/>
      <c r="T37" s="25"/>
      <c r="U37" s="25"/>
      <c r="V37" s="100"/>
    </row>
    <row r="38" spans="1:22" x14ac:dyDescent="0.25">
      <c r="A38" s="9"/>
      <c r="B38" s="10"/>
      <c r="C38" s="129" t="s">
        <v>179</v>
      </c>
      <c r="D38" s="130"/>
      <c r="E38" s="130"/>
      <c r="F38" s="130"/>
      <c r="G38" s="130"/>
      <c r="H38" s="130"/>
      <c r="I38" s="130"/>
      <c r="J38" s="131"/>
      <c r="K38" s="3"/>
      <c r="L38" s="10"/>
      <c r="M38" s="13"/>
      <c r="N38" s="25"/>
      <c r="O38" s="25"/>
      <c r="P38" s="25"/>
      <c r="Q38" s="25"/>
      <c r="R38" s="25"/>
      <c r="S38" s="25"/>
      <c r="T38" s="25"/>
      <c r="U38" s="25"/>
      <c r="V38" s="25"/>
    </row>
    <row r="39" spans="1:22" ht="61.5" customHeight="1" x14ac:dyDescent="0.25">
      <c r="A39" s="9"/>
      <c r="B39" s="10"/>
      <c r="C39" s="151" t="s">
        <v>181</v>
      </c>
      <c r="D39" s="152"/>
      <c r="E39" s="152"/>
      <c r="F39" s="152"/>
      <c r="G39" s="152"/>
      <c r="H39" s="152"/>
      <c r="I39" s="152"/>
      <c r="J39" s="153"/>
      <c r="K39" s="45"/>
      <c r="L39" s="10"/>
      <c r="M39" s="13"/>
    </row>
    <row r="40" spans="1:22" x14ac:dyDescent="0.25">
      <c r="A40" s="9"/>
      <c r="B40" s="10"/>
      <c r="C40" s="151" t="s">
        <v>180</v>
      </c>
      <c r="D40" s="152"/>
      <c r="E40" s="152"/>
      <c r="F40" s="152"/>
      <c r="G40" s="152"/>
      <c r="H40" s="152"/>
      <c r="I40" s="152"/>
      <c r="J40" s="153"/>
      <c r="K40" s="3"/>
      <c r="L40" s="10"/>
      <c r="M40" s="13"/>
    </row>
    <row r="41" spans="1:22" x14ac:dyDescent="0.25">
      <c r="A41" s="9"/>
      <c r="B41" s="10"/>
      <c r="C41" s="10"/>
      <c r="D41" s="10"/>
      <c r="E41" s="10"/>
      <c r="F41" s="10"/>
      <c r="G41" s="10"/>
      <c r="H41" s="10"/>
      <c r="I41" s="10"/>
      <c r="J41" s="10"/>
      <c r="K41" s="12"/>
      <c r="L41" s="10"/>
      <c r="M41" s="13"/>
    </row>
    <row r="42" spans="1:22" x14ac:dyDescent="0.25">
      <c r="A42" s="9"/>
      <c r="B42" s="10"/>
      <c r="C42" s="10"/>
      <c r="D42" s="10"/>
      <c r="E42" s="10"/>
      <c r="F42" s="10"/>
      <c r="G42" s="10"/>
      <c r="H42" s="10"/>
      <c r="I42" s="10"/>
      <c r="J42" s="10"/>
      <c r="K42" s="12"/>
      <c r="L42" s="10"/>
      <c r="M42" s="13"/>
    </row>
    <row r="43" spans="1:22" ht="15" x14ac:dyDescent="0.25">
      <c r="A43" s="9"/>
      <c r="B43" s="121" t="s">
        <v>186</v>
      </c>
      <c r="C43" s="122"/>
      <c r="D43" s="122"/>
      <c r="E43" s="122"/>
      <c r="F43" s="122"/>
      <c r="G43" s="122"/>
      <c r="H43" s="122"/>
      <c r="I43" s="122"/>
      <c r="J43" s="123"/>
      <c r="K43" s="46" t="s">
        <v>190</v>
      </c>
      <c r="L43" s="10"/>
      <c r="M43" s="13"/>
    </row>
    <row r="44" spans="1:22" x14ac:dyDescent="0.25">
      <c r="A44" s="9"/>
      <c r="B44" s="10"/>
      <c r="C44" s="129" t="s">
        <v>194</v>
      </c>
      <c r="D44" s="130"/>
      <c r="E44" s="130"/>
      <c r="F44" s="130"/>
      <c r="G44" s="130"/>
      <c r="H44" s="130"/>
      <c r="I44" s="130"/>
      <c r="J44" s="131"/>
      <c r="K44" s="4"/>
      <c r="L44" s="10"/>
      <c r="M44" s="13"/>
    </row>
    <row r="45" spans="1:22" x14ac:dyDescent="0.25">
      <c r="A45" s="9"/>
      <c r="B45" s="10"/>
      <c r="C45" s="129"/>
      <c r="D45" s="130"/>
      <c r="E45" s="130"/>
      <c r="F45" s="130"/>
      <c r="G45" s="130"/>
      <c r="H45" s="130"/>
      <c r="I45" s="130"/>
      <c r="J45" s="131"/>
      <c r="K45" s="45"/>
      <c r="L45" s="10"/>
      <c r="M45" s="13"/>
    </row>
    <row r="46" spans="1:22" x14ac:dyDescent="0.25">
      <c r="A46" s="9"/>
      <c r="B46" s="10"/>
      <c r="C46" s="129" t="s">
        <v>215</v>
      </c>
      <c r="D46" s="130"/>
      <c r="E46" s="130"/>
      <c r="F46" s="130"/>
      <c r="G46" s="130"/>
      <c r="H46" s="130"/>
      <c r="I46" s="130"/>
      <c r="J46" s="131"/>
      <c r="K46" s="5"/>
      <c r="L46" s="10"/>
      <c r="M46" s="13"/>
    </row>
    <row r="47" spans="1:22" x14ac:dyDescent="0.25">
      <c r="A47" s="9"/>
      <c r="B47" s="10"/>
      <c r="C47" s="108"/>
      <c r="D47" s="109"/>
      <c r="E47" s="109"/>
      <c r="F47" s="109"/>
      <c r="G47" s="109"/>
      <c r="H47" s="109"/>
      <c r="I47" s="109"/>
      <c r="J47" s="110"/>
      <c r="K47" s="45"/>
      <c r="L47" s="10"/>
      <c r="M47" s="13"/>
    </row>
    <row r="48" spans="1:22" x14ac:dyDescent="0.25">
      <c r="A48" s="9"/>
      <c r="B48" s="10"/>
      <c r="C48" s="129" t="s">
        <v>216</v>
      </c>
      <c r="D48" s="130"/>
      <c r="E48" s="130"/>
      <c r="F48" s="130"/>
      <c r="G48" s="130"/>
      <c r="H48" s="130"/>
      <c r="I48" s="130"/>
      <c r="J48" s="131"/>
      <c r="K48" s="3"/>
      <c r="L48" s="10"/>
      <c r="M48" s="13"/>
    </row>
    <row r="49" spans="1:13" x14ac:dyDescent="0.25">
      <c r="A49" s="9"/>
      <c r="B49" s="10"/>
      <c r="C49" s="129"/>
      <c r="D49" s="130"/>
      <c r="E49" s="130"/>
      <c r="F49" s="130"/>
      <c r="G49" s="130"/>
      <c r="H49" s="130"/>
      <c r="I49" s="130"/>
      <c r="J49" s="131"/>
      <c r="K49" s="45"/>
      <c r="L49" s="10"/>
      <c r="M49" s="13"/>
    </row>
    <row r="50" spans="1:13" x14ac:dyDescent="0.25">
      <c r="A50" s="9"/>
      <c r="B50" s="10"/>
      <c r="C50" s="129" t="s">
        <v>195</v>
      </c>
      <c r="D50" s="130"/>
      <c r="E50" s="130"/>
      <c r="F50" s="130"/>
      <c r="G50" s="130"/>
      <c r="H50" s="130"/>
      <c r="I50" s="130"/>
      <c r="J50" s="131"/>
      <c r="K50" s="4"/>
      <c r="L50" s="10"/>
      <c r="M50" s="13"/>
    </row>
    <row r="51" spans="1:13" x14ac:dyDescent="0.25">
      <c r="A51" s="9"/>
      <c r="B51" s="10"/>
      <c r="C51" s="10"/>
      <c r="D51" s="10"/>
      <c r="E51" s="10"/>
      <c r="F51" s="10"/>
      <c r="G51" s="10"/>
      <c r="H51" s="10"/>
      <c r="I51" s="10"/>
      <c r="J51" s="10"/>
      <c r="K51" s="12"/>
      <c r="L51" s="10"/>
      <c r="M51" s="13"/>
    </row>
    <row r="52" spans="1:13" ht="15" x14ac:dyDescent="0.25">
      <c r="A52" s="9"/>
      <c r="B52" s="121" t="s">
        <v>185</v>
      </c>
      <c r="C52" s="122"/>
      <c r="D52" s="122"/>
      <c r="E52" s="122"/>
      <c r="F52" s="122"/>
      <c r="G52" s="122"/>
      <c r="H52" s="122"/>
      <c r="I52" s="122"/>
      <c r="J52" s="123"/>
      <c r="K52" s="46" t="s">
        <v>191</v>
      </c>
      <c r="L52" s="10"/>
      <c r="M52" s="13"/>
    </row>
    <row r="53" spans="1:13" x14ac:dyDescent="0.25">
      <c r="A53" s="9"/>
      <c r="B53" s="10"/>
      <c r="C53" s="129" t="s">
        <v>209</v>
      </c>
      <c r="D53" s="130"/>
      <c r="E53" s="130"/>
      <c r="F53" s="130"/>
      <c r="G53" s="130"/>
      <c r="H53" s="130"/>
      <c r="I53" s="130"/>
      <c r="J53" s="131"/>
      <c r="K53" s="6"/>
      <c r="L53" s="10"/>
      <c r="M53" s="13"/>
    </row>
    <row r="54" spans="1:13" x14ac:dyDescent="0.25">
      <c r="A54" s="9"/>
      <c r="B54" s="10"/>
      <c r="C54" s="129" t="s">
        <v>208</v>
      </c>
      <c r="D54" s="130"/>
      <c r="E54" s="130"/>
      <c r="F54" s="130"/>
      <c r="G54" s="130"/>
      <c r="H54" s="130"/>
      <c r="I54" s="130"/>
      <c r="J54" s="131"/>
      <c r="K54" s="6"/>
      <c r="L54" s="10"/>
      <c r="M54" s="13"/>
    </row>
    <row r="55" spans="1:13" x14ac:dyDescent="0.25">
      <c r="A55" s="9"/>
      <c r="B55" s="10"/>
      <c r="C55" s="129" t="s">
        <v>207</v>
      </c>
      <c r="D55" s="130"/>
      <c r="E55" s="130"/>
      <c r="F55" s="130"/>
      <c r="G55" s="130"/>
      <c r="H55" s="130"/>
      <c r="I55" s="130"/>
      <c r="J55" s="131"/>
      <c r="K55" s="6"/>
      <c r="L55" s="10"/>
      <c r="M55" s="13"/>
    </row>
    <row r="56" spans="1:13" x14ac:dyDescent="0.25">
      <c r="A56" s="9"/>
      <c r="B56" s="10"/>
      <c r="C56" s="129"/>
      <c r="D56" s="130"/>
      <c r="E56" s="130"/>
      <c r="F56" s="130"/>
      <c r="G56" s="130"/>
      <c r="H56" s="130"/>
      <c r="I56" s="130"/>
      <c r="J56" s="131"/>
      <c r="K56" s="45"/>
      <c r="L56" s="10"/>
      <c r="M56" s="13"/>
    </row>
    <row r="57" spans="1:13" x14ac:dyDescent="0.25">
      <c r="A57" s="9"/>
      <c r="B57" s="10"/>
      <c r="C57" s="129" t="s">
        <v>196</v>
      </c>
      <c r="D57" s="130"/>
      <c r="E57" s="130"/>
      <c r="F57" s="130"/>
      <c r="G57" s="130"/>
      <c r="H57" s="130"/>
      <c r="I57" s="130"/>
      <c r="J57" s="131"/>
      <c r="K57" s="6"/>
      <c r="L57" s="10"/>
      <c r="M57" s="13"/>
    </row>
    <row r="58" spans="1:13" x14ac:dyDescent="0.25">
      <c r="A58" s="9"/>
      <c r="B58" s="10"/>
      <c r="C58" s="129" t="s">
        <v>197</v>
      </c>
      <c r="D58" s="130"/>
      <c r="E58" s="130"/>
      <c r="F58" s="130"/>
      <c r="G58" s="130"/>
      <c r="H58" s="130"/>
      <c r="I58" s="130"/>
      <c r="J58" s="131"/>
      <c r="K58" s="6"/>
      <c r="L58" s="10"/>
      <c r="M58" s="13"/>
    </row>
    <row r="59" spans="1:13" x14ac:dyDescent="0.25">
      <c r="A59" s="9"/>
      <c r="B59" s="10"/>
      <c r="C59" s="129" t="s">
        <v>198</v>
      </c>
      <c r="D59" s="130"/>
      <c r="E59" s="130"/>
      <c r="F59" s="130"/>
      <c r="G59" s="130"/>
      <c r="H59" s="130"/>
      <c r="I59" s="130"/>
      <c r="J59" s="131"/>
      <c r="K59" s="6"/>
      <c r="L59" s="10"/>
      <c r="M59" s="13"/>
    </row>
    <row r="60" spans="1:13" ht="15" customHeight="1" x14ac:dyDescent="0.25">
      <c r="A60" s="9"/>
      <c r="B60" s="10"/>
      <c r="C60" s="129" t="s">
        <v>199</v>
      </c>
      <c r="D60" s="130"/>
      <c r="E60" s="130"/>
      <c r="F60" s="130"/>
      <c r="G60" s="130"/>
      <c r="H60" s="130"/>
      <c r="I60" s="130"/>
      <c r="J60" s="131"/>
      <c r="K60" s="6"/>
      <c r="L60" s="10"/>
      <c r="M60" s="13"/>
    </row>
    <row r="61" spans="1:13" x14ac:dyDescent="0.25">
      <c r="A61" s="9"/>
      <c r="B61" s="10"/>
      <c r="C61" s="129"/>
      <c r="D61" s="130"/>
      <c r="E61" s="130"/>
      <c r="F61" s="130"/>
      <c r="G61" s="130"/>
      <c r="H61" s="130"/>
      <c r="I61" s="130"/>
      <c r="J61" s="131"/>
      <c r="K61" s="45"/>
      <c r="L61" s="10"/>
      <c r="M61" s="13"/>
    </row>
    <row r="62" spans="1:13" ht="15" customHeight="1" x14ac:dyDescent="0.25">
      <c r="A62" s="9"/>
      <c r="B62" s="10"/>
      <c r="C62" s="129" t="s">
        <v>200</v>
      </c>
      <c r="D62" s="130"/>
      <c r="E62" s="130"/>
      <c r="F62" s="130"/>
      <c r="G62" s="130"/>
      <c r="H62" s="130"/>
      <c r="I62" s="130"/>
      <c r="J62" s="131"/>
      <c r="K62" s="6"/>
      <c r="L62" s="10"/>
      <c r="M62" s="13"/>
    </row>
    <row r="63" spans="1:13" x14ac:dyDescent="0.25">
      <c r="A63" s="9"/>
      <c r="B63" s="10"/>
      <c r="C63" s="129" t="s">
        <v>201</v>
      </c>
      <c r="D63" s="130"/>
      <c r="E63" s="130"/>
      <c r="F63" s="130"/>
      <c r="G63" s="130"/>
      <c r="H63" s="130"/>
      <c r="I63" s="130"/>
      <c r="J63" s="131"/>
      <c r="K63" s="6"/>
      <c r="L63" s="10"/>
      <c r="M63" s="13"/>
    </row>
    <row r="64" spans="1:13" x14ac:dyDescent="0.25">
      <c r="A64" s="9"/>
      <c r="B64" s="10"/>
      <c r="C64" s="129" t="s">
        <v>202</v>
      </c>
      <c r="D64" s="130"/>
      <c r="E64" s="130"/>
      <c r="F64" s="130"/>
      <c r="G64" s="130"/>
      <c r="H64" s="130"/>
      <c r="I64" s="130"/>
      <c r="J64" s="131"/>
      <c r="K64" s="6"/>
      <c r="L64" s="10"/>
      <c r="M64" s="13"/>
    </row>
    <row r="65" spans="1:13" x14ac:dyDescent="0.25">
      <c r="A65" s="9"/>
      <c r="B65" s="10"/>
      <c r="C65" s="129"/>
      <c r="D65" s="130"/>
      <c r="E65" s="130"/>
      <c r="F65" s="130"/>
      <c r="G65" s="130"/>
      <c r="H65" s="130"/>
      <c r="I65" s="130"/>
      <c r="J65" s="131"/>
      <c r="K65" s="45"/>
      <c r="L65" s="10"/>
      <c r="M65" s="30"/>
    </row>
    <row r="66" spans="1:13" x14ac:dyDescent="0.25">
      <c r="A66" s="9"/>
      <c r="B66" s="10"/>
      <c r="C66" s="129" t="s">
        <v>203</v>
      </c>
      <c r="D66" s="130"/>
      <c r="E66" s="130"/>
      <c r="F66" s="130"/>
      <c r="G66" s="130"/>
      <c r="H66" s="130"/>
      <c r="I66" s="130"/>
      <c r="J66" s="131"/>
      <c r="K66" s="6"/>
      <c r="L66" s="10"/>
      <c r="M66" s="13"/>
    </row>
    <row r="67" spans="1:13" x14ac:dyDescent="0.25">
      <c r="A67" s="9"/>
      <c r="B67" s="10"/>
      <c r="C67" s="129" t="s">
        <v>205</v>
      </c>
      <c r="D67" s="130"/>
      <c r="E67" s="130"/>
      <c r="F67" s="130"/>
      <c r="G67" s="130"/>
      <c r="H67" s="130"/>
      <c r="I67" s="130"/>
      <c r="J67" s="131"/>
      <c r="K67" s="6"/>
      <c r="L67" s="10"/>
      <c r="M67" s="13"/>
    </row>
    <row r="68" spans="1:13" x14ac:dyDescent="0.25">
      <c r="A68" s="9"/>
      <c r="B68" s="10"/>
      <c r="C68" s="129" t="s">
        <v>206</v>
      </c>
      <c r="D68" s="130"/>
      <c r="E68" s="130"/>
      <c r="F68" s="130"/>
      <c r="G68" s="130"/>
      <c r="H68" s="130"/>
      <c r="I68" s="130"/>
      <c r="J68" s="131"/>
      <c r="K68" s="6"/>
      <c r="L68" s="10"/>
      <c r="M68" s="13"/>
    </row>
    <row r="69" spans="1:13" x14ac:dyDescent="0.25">
      <c r="A69" s="9"/>
      <c r="B69" s="10"/>
      <c r="C69" s="129" t="s">
        <v>204</v>
      </c>
      <c r="D69" s="130"/>
      <c r="E69" s="130"/>
      <c r="F69" s="130"/>
      <c r="G69" s="130"/>
      <c r="H69" s="130"/>
      <c r="I69" s="130"/>
      <c r="J69" s="131"/>
      <c r="K69" s="6"/>
      <c r="L69" s="10"/>
      <c r="M69" s="13"/>
    </row>
    <row r="70" spans="1:13" x14ac:dyDescent="0.25">
      <c r="A70" s="9"/>
      <c r="B70" s="10"/>
      <c r="C70" s="124"/>
      <c r="D70" s="125"/>
      <c r="E70" s="125"/>
      <c r="F70" s="125"/>
      <c r="G70" s="125"/>
      <c r="H70" s="125"/>
      <c r="I70" s="125"/>
      <c r="J70" s="126"/>
      <c r="K70" s="43"/>
      <c r="L70" s="10"/>
      <c r="M70" s="13"/>
    </row>
    <row r="71" spans="1:13" x14ac:dyDescent="0.25">
      <c r="A71" s="9"/>
      <c r="B71" s="10"/>
      <c r="C71" s="129" t="s">
        <v>227</v>
      </c>
      <c r="D71" s="130"/>
      <c r="E71" s="130"/>
      <c r="F71" s="130"/>
      <c r="G71" s="130"/>
      <c r="H71" s="130"/>
      <c r="I71" s="130"/>
      <c r="J71" s="131"/>
      <c r="K71" s="6"/>
      <c r="L71" s="10"/>
      <c r="M71" s="13"/>
    </row>
    <row r="72" spans="1:13" x14ac:dyDescent="0.25">
      <c r="A72" s="9"/>
      <c r="B72" s="10"/>
      <c r="C72" s="124"/>
      <c r="D72" s="125"/>
      <c r="E72" s="125"/>
      <c r="F72" s="125"/>
      <c r="G72" s="125"/>
      <c r="H72" s="125"/>
      <c r="I72" s="125"/>
      <c r="J72" s="126"/>
      <c r="K72" s="43"/>
      <c r="L72" s="10"/>
      <c r="M72" s="13"/>
    </row>
    <row r="73" spans="1:13" x14ac:dyDescent="0.25">
      <c r="A73" s="9"/>
      <c r="B73" s="10"/>
      <c r="C73" s="129" t="str">
        <f>IF(K48="Ja","Eigenmietwert gemäss der letzten Steuerveranlagungsanzeige","")</f>
        <v/>
      </c>
      <c r="D73" s="130"/>
      <c r="E73" s="130"/>
      <c r="F73" s="130"/>
      <c r="G73" s="130"/>
      <c r="H73" s="130"/>
      <c r="I73" s="130"/>
      <c r="J73" s="131"/>
      <c r="K73" s="6"/>
      <c r="L73" s="10"/>
      <c r="M73" s="13"/>
    </row>
    <row r="74" spans="1:13" x14ac:dyDescent="0.25">
      <c r="A74" s="9"/>
      <c r="B74" s="10"/>
      <c r="C74" s="129" t="str">
        <f>IF(K48="Ja","Mieteinnahmen","")</f>
        <v/>
      </c>
      <c r="D74" s="130"/>
      <c r="E74" s="130"/>
      <c r="F74" s="130"/>
      <c r="G74" s="130"/>
      <c r="H74" s="130"/>
      <c r="I74" s="130"/>
      <c r="J74" s="131"/>
      <c r="K74" s="6"/>
      <c r="L74" s="10"/>
      <c r="M74" s="13"/>
    </row>
    <row r="75" spans="1:13" s="97" customFormat="1" x14ac:dyDescent="0.25">
      <c r="A75" s="9"/>
      <c r="B75" s="10"/>
      <c r="C75" s="12"/>
      <c r="D75" s="12"/>
      <c r="E75" s="12"/>
      <c r="F75" s="12"/>
      <c r="G75" s="12"/>
      <c r="H75" s="12"/>
      <c r="I75" s="12"/>
      <c r="J75" s="12"/>
      <c r="K75" s="101"/>
      <c r="L75" s="10"/>
      <c r="M75" s="13"/>
    </row>
    <row r="76" spans="1:13" ht="15" x14ac:dyDescent="0.25">
      <c r="A76" s="9"/>
      <c r="B76" s="121" t="s">
        <v>250</v>
      </c>
      <c r="C76" s="122"/>
      <c r="D76" s="122"/>
      <c r="E76" s="122"/>
      <c r="F76" s="122"/>
      <c r="G76" s="122"/>
      <c r="H76" s="122"/>
      <c r="I76" s="122"/>
      <c r="J76" s="123"/>
      <c r="K76" s="46" t="s">
        <v>251</v>
      </c>
      <c r="L76" s="10"/>
      <c r="M76" s="13"/>
    </row>
    <row r="77" spans="1:13" x14ac:dyDescent="0.25">
      <c r="A77" s="9"/>
      <c r="B77" s="10"/>
      <c r="C77" s="129" t="s">
        <v>228</v>
      </c>
      <c r="D77" s="130"/>
      <c r="E77" s="130"/>
      <c r="F77" s="130"/>
      <c r="G77" s="130"/>
      <c r="H77" s="130"/>
      <c r="I77" s="130"/>
      <c r="J77" s="131"/>
      <c r="K77" s="6"/>
      <c r="L77" s="10"/>
      <c r="M77" s="13"/>
    </row>
    <row r="78" spans="1:13" x14ac:dyDescent="0.25">
      <c r="A78" s="9"/>
      <c r="B78" s="10"/>
      <c r="C78" s="129" t="s">
        <v>229</v>
      </c>
      <c r="D78" s="130"/>
      <c r="E78" s="130"/>
      <c r="F78" s="130"/>
      <c r="G78" s="130"/>
      <c r="H78" s="130"/>
      <c r="I78" s="130"/>
      <c r="J78" s="131"/>
      <c r="K78" s="6"/>
      <c r="L78" s="10"/>
      <c r="M78" s="13"/>
    </row>
    <row r="79" spans="1:13" x14ac:dyDescent="0.25">
      <c r="A79" s="9"/>
      <c r="B79" s="10"/>
      <c r="C79" s="129" t="s">
        <v>230</v>
      </c>
      <c r="D79" s="130"/>
      <c r="E79" s="130"/>
      <c r="F79" s="130"/>
      <c r="G79" s="130"/>
      <c r="H79" s="130"/>
      <c r="I79" s="130"/>
      <c r="J79" s="131"/>
      <c r="K79" s="6"/>
      <c r="L79" s="10"/>
      <c r="M79" s="13"/>
    </row>
    <row r="80" spans="1:13" x14ac:dyDescent="0.25">
      <c r="A80" s="9"/>
      <c r="B80" s="10"/>
      <c r="C80" s="129" t="s">
        <v>244</v>
      </c>
      <c r="D80" s="130"/>
      <c r="E80" s="130"/>
      <c r="F80" s="130"/>
      <c r="G80" s="130"/>
      <c r="H80" s="130"/>
      <c r="I80" s="130"/>
      <c r="J80" s="131"/>
      <c r="K80" s="6"/>
      <c r="L80" s="10"/>
      <c r="M80" s="13"/>
    </row>
    <row r="81" spans="1:17" x14ac:dyDescent="0.25">
      <c r="A81" s="9"/>
      <c r="B81" s="10"/>
      <c r="C81" s="129"/>
      <c r="D81" s="130"/>
      <c r="E81" s="130"/>
      <c r="F81" s="130"/>
      <c r="G81" s="130"/>
      <c r="H81" s="130"/>
      <c r="I81" s="130"/>
      <c r="J81" s="131"/>
      <c r="K81" s="45"/>
      <c r="L81" s="10"/>
      <c r="M81" s="13"/>
    </row>
    <row r="82" spans="1:17" ht="15" x14ac:dyDescent="0.25">
      <c r="A82" s="9"/>
      <c r="B82" s="10"/>
      <c r="C82" s="129" t="str">
        <f>IF(K48="Ja","Liegenschaftswert","")</f>
        <v/>
      </c>
      <c r="D82" s="130"/>
      <c r="E82" s="130"/>
      <c r="F82" s="130"/>
      <c r="G82" s="130"/>
      <c r="H82" s="130"/>
      <c r="I82" s="130"/>
      <c r="J82" s="131"/>
      <c r="K82" s="6"/>
      <c r="L82" s="10"/>
      <c r="M82" s="13"/>
      <c r="O82" s="51"/>
    </row>
    <row r="83" spans="1:17" x14ac:dyDescent="0.25">
      <c r="A83" s="9"/>
      <c r="B83" s="10"/>
      <c r="C83" s="129" t="str">
        <f>IF(K48="Ja","Hypothek","")</f>
        <v/>
      </c>
      <c r="D83" s="130"/>
      <c r="E83" s="130"/>
      <c r="F83" s="130"/>
      <c r="G83" s="130"/>
      <c r="H83" s="130"/>
      <c r="I83" s="130"/>
      <c r="J83" s="131"/>
      <c r="K83" s="7"/>
      <c r="L83" s="10"/>
      <c r="M83" s="13"/>
      <c r="N83" s="10"/>
    </row>
    <row r="84" spans="1:17" ht="15" x14ac:dyDescent="0.25">
      <c r="A84" s="9"/>
      <c r="B84" s="10"/>
      <c r="C84" s="21"/>
      <c r="D84" s="10"/>
      <c r="E84" s="10"/>
      <c r="F84" s="10"/>
      <c r="G84" s="10"/>
      <c r="H84" s="10"/>
      <c r="I84" s="10"/>
      <c r="J84" s="10"/>
      <c r="K84" s="36"/>
      <c r="L84" s="10"/>
      <c r="M84" s="13"/>
      <c r="N84" s="101"/>
    </row>
    <row r="85" spans="1:17" ht="15" x14ac:dyDescent="0.25">
      <c r="A85" s="9"/>
      <c r="B85" s="121" t="s">
        <v>249</v>
      </c>
      <c r="C85" s="122"/>
      <c r="D85" s="122"/>
      <c r="E85" s="122"/>
      <c r="F85" s="122"/>
      <c r="G85" s="122"/>
      <c r="H85" s="122"/>
      <c r="I85" s="122"/>
      <c r="J85" s="123"/>
      <c r="K85" s="46" t="s">
        <v>191</v>
      </c>
      <c r="L85" s="46" t="s">
        <v>192</v>
      </c>
      <c r="M85" s="13"/>
      <c r="N85" s="10"/>
      <c r="O85" s="102"/>
    </row>
    <row r="86" spans="1:17" x14ac:dyDescent="0.25">
      <c r="A86" s="9"/>
      <c r="B86" s="10"/>
      <c r="C86" s="129" t="s">
        <v>210</v>
      </c>
      <c r="D86" s="130"/>
      <c r="E86" s="130"/>
      <c r="F86" s="130"/>
      <c r="G86" s="130"/>
      <c r="H86" s="130"/>
      <c r="I86" s="130"/>
      <c r="J86" s="131"/>
      <c r="K86" s="44" t="str">
        <f>IF(SUM(K31:K35)=0,"",
  'Données pour feuille de calcul'!B5
  + 'Données pour feuille de calcul'!B7*MIN(MAX(IF(K32="",0,K32) + IF(K33="",0,K33) + IF(K34="",0,K34) + IF(K35="",0,K35)-1,0),2)
  + 'Données pour feuille de calcul'!B8*MAX(MIN(MAX(IF(K32="",0,K32) + IF(K33="",0,K33) + IF(K34="",0,K34) + IF(K35="",0,K35)-1,0)-2,2),0)
  + 'Données pour feuille de calcul'!B9*MAX(MAX(IF(K32="",0,K32) + IF(K33="",0,K33) + IF(K34="",0,K34) + IF(K35="",0,K35)-1,0)-4,0)
  + 'Données pour feuille de calcul'!B11*MIN(IF(K31="",0,K31),1)
  + 'Données pour feuille de calcul'!B12*MAX(MIN(IF(K31="",0,K31)-1,1),0)
  + 'Données pour feuille de calcul'!B13*MAX(MIN(IF(K31="",0,K31)-2,1),0)
  + 'Données pour feuille de calcul'!B14*MAX(MIN(IF(K31="",0,K31)-3,1),0)
  + 'Données pour feuille de calcul'!B15*MAX(IF(K31="",0,K31)-4,0)
)</f>
        <v/>
      </c>
      <c r="L86" s="145"/>
      <c r="M86" s="13"/>
      <c r="O86" s="103"/>
    </row>
    <row r="87" spans="1:17" x14ac:dyDescent="0.25">
      <c r="A87" s="9"/>
      <c r="B87" s="10"/>
      <c r="C87" s="129"/>
      <c r="D87" s="130"/>
      <c r="E87" s="130"/>
      <c r="F87" s="130"/>
      <c r="G87" s="130"/>
      <c r="H87" s="130"/>
      <c r="I87" s="130"/>
      <c r="J87" s="131"/>
      <c r="K87" s="45"/>
      <c r="L87" s="146"/>
      <c r="M87" s="13"/>
      <c r="O87" s="103"/>
    </row>
    <row r="88" spans="1:17" ht="15" x14ac:dyDescent="0.25">
      <c r="A88" s="9"/>
      <c r="B88" s="10"/>
      <c r="C88" s="129" t="s">
        <v>211</v>
      </c>
      <c r="D88" s="130"/>
      <c r="E88" s="130"/>
      <c r="F88" s="130"/>
      <c r="G88" s="130"/>
      <c r="H88" s="130"/>
      <c r="I88" s="130"/>
      <c r="J88" s="131"/>
      <c r="K88" s="7"/>
      <c r="L88" s="43" t="str">
        <f>IF(SUM(K31:K35)=0,"",
   INDEX('Données pour feuille de calcul'!E6:E11,
     (IF(SUM(K31:K35)&lt;=2,1,IF(SUM(K31:K35)=3,2,3))-1)*2
     + (IFERROR(VLOOKUP(K44,'Données pour feuille de calcul'!H7:I132,2,FALSE),2)+0)
     -1
   )
)</f>
        <v/>
      </c>
      <c r="M88" s="47" t="str">
        <f>"Region "&amp;IFERROR(VLOOKUP(K44,'Données pour feuille de calcul'!H7:I132,2,FALSE),"")</f>
        <v xml:space="preserve">Region </v>
      </c>
      <c r="N88" s="104"/>
      <c r="O88" s="103"/>
      <c r="P88" s="99"/>
      <c r="Q88" s="52"/>
    </row>
    <row r="89" spans="1:17" ht="15" x14ac:dyDescent="0.25">
      <c r="A89" s="9"/>
      <c r="B89" s="10"/>
      <c r="C89" s="129" t="s">
        <v>241</v>
      </c>
      <c r="D89" s="130"/>
      <c r="E89" s="130"/>
      <c r="F89" s="130"/>
      <c r="G89" s="130"/>
      <c r="H89" s="130"/>
      <c r="I89" s="130"/>
      <c r="J89" s="131"/>
      <c r="K89" s="3"/>
      <c r="L89" s="145"/>
      <c r="M89" s="13"/>
      <c r="N89" s="104"/>
      <c r="O89" s="103"/>
      <c r="P89" s="99"/>
      <c r="Q89" s="52"/>
    </row>
    <row r="90" spans="1:17" ht="15" x14ac:dyDescent="0.25">
      <c r="A90" s="9"/>
      <c r="B90" s="10"/>
      <c r="C90" s="129" t="str">
        <f>IF(K89="Ja","Pauschalbetrag für Nebenkosten","")</f>
        <v/>
      </c>
      <c r="D90" s="130"/>
      <c r="E90" s="130"/>
      <c r="F90" s="130"/>
      <c r="G90" s="130"/>
      <c r="H90" s="130"/>
      <c r="I90" s="130"/>
      <c r="J90" s="131"/>
      <c r="K90" s="43">
        <f>IF(K89="Ja",1740,0)</f>
        <v>0</v>
      </c>
      <c r="L90" s="146"/>
      <c r="M90" s="13"/>
      <c r="N90" s="104"/>
      <c r="O90" s="103"/>
      <c r="P90" s="99"/>
      <c r="Q90" s="52"/>
    </row>
    <row r="91" spans="1:17" ht="15" x14ac:dyDescent="0.25">
      <c r="A91" s="9"/>
      <c r="B91" s="10"/>
      <c r="C91" s="129" t="s">
        <v>212</v>
      </c>
      <c r="D91" s="130"/>
      <c r="E91" s="130"/>
      <c r="F91" s="130"/>
      <c r="G91" s="130"/>
      <c r="H91" s="130"/>
      <c r="I91" s="130"/>
      <c r="J91" s="131"/>
      <c r="K91" s="7"/>
      <c r="L91" s="43" t="e">
        <f>K35*INDEX('Données pour feuille de calcul'!M5:M10,VLOOKUP(Calculateur!K44,'Données pour feuille de calcul'!H7:J132,3,FALSE))
+K34*INDEX('Données pour feuille de calcul'!M5:M10,2+VLOOKUP(Calculateur!K44,'Données pour feuille de calcul'!H7:J132,3,FALSE))
+(K31+K32+K33)*INDEX('Données pour feuille de calcul'!M5:M10,4+VLOOKUP(Calculateur!K44,'Données pour feuille de calcul'!H7:J132,3,FALSE))</f>
        <v>#N/A</v>
      </c>
      <c r="M91" s="47" t="str">
        <f>"Region "&amp;IFERROR(VLOOKUP(K44,'Données pour feuille de calcul'!H7:J132,3,FALSE),"")</f>
        <v xml:space="preserve">Region </v>
      </c>
      <c r="N91" s="104"/>
      <c r="P91" s="99"/>
      <c r="Q91" s="52"/>
    </row>
    <row r="92" spans="1:17" ht="15" x14ac:dyDescent="0.25">
      <c r="A92" s="9"/>
      <c r="B92" s="10"/>
      <c r="C92" s="129"/>
      <c r="D92" s="130"/>
      <c r="E92" s="130"/>
      <c r="F92" s="130"/>
      <c r="G92" s="130"/>
      <c r="H92" s="130"/>
      <c r="I92" s="130"/>
      <c r="J92" s="131"/>
      <c r="K92" s="45"/>
      <c r="L92" s="115" t="str">
        <f>IF(K50="Propriétaire",L88,"")</f>
        <v/>
      </c>
      <c r="M92" s="31"/>
      <c r="P92" s="52"/>
      <c r="Q92" s="52"/>
    </row>
    <row r="93" spans="1:17" x14ac:dyDescent="0.25">
      <c r="A93" s="9"/>
      <c r="B93" s="10"/>
      <c r="C93" s="129" t="s">
        <v>213</v>
      </c>
      <c r="D93" s="130"/>
      <c r="E93" s="130"/>
      <c r="F93" s="130"/>
      <c r="G93" s="130"/>
      <c r="H93" s="130"/>
      <c r="I93" s="130"/>
      <c r="J93" s="131"/>
      <c r="K93" s="7"/>
      <c r="L93" s="116"/>
      <c r="M93" s="32"/>
    </row>
    <row r="94" spans="1:17" ht="15" x14ac:dyDescent="0.25">
      <c r="A94" s="9"/>
      <c r="B94" s="10"/>
      <c r="C94" s="129" t="s">
        <v>214</v>
      </c>
      <c r="D94" s="130"/>
      <c r="E94" s="130"/>
      <c r="F94" s="130"/>
      <c r="G94" s="130"/>
      <c r="H94" s="130"/>
      <c r="I94" s="130"/>
      <c r="J94" s="131"/>
      <c r="K94" s="7"/>
      <c r="L94" s="116"/>
      <c r="M94" s="32"/>
      <c r="N94" s="105"/>
      <c r="O94" s="102"/>
    </row>
    <row r="95" spans="1:17" x14ac:dyDescent="0.25">
      <c r="A95" s="9"/>
      <c r="B95" s="10"/>
      <c r="C95" s="129"/>
      <c r="D95" s="130"/>
      <c r="E95" s="130"/>
      <c r="F95" s="130"/>
      <c r="G95" s="130"/>
      <c r="H95" s="130"/>
      <c r="I95" s="130"/>
      <c r="J95" s="131"/>
      <c r="K95" s="111"/>
      <c r="L95" s="117"/>
      <c r="M95" s="32"/>
      <c r="N95" s="25"/>
    </row>
    <row r="96" spans="1:17" x14ac:dyDescent="0.25">
      <c r="A96" s="9"/>
      <c r="B96" s="10"/>
      <c r="C96" s="129" t="str">
        <f>IF(K50="Eigentümer","Eigenmietwert","")</f>
        <v/>
      </c>
      <c r="D96" s="130"/>
      <c r="E96" s="130"/>
      <c r="F96" s="130"/>
      <c r="G96" s="130"/>
      <c r="H96" s="130"/>
      <c r="I96" s="130"/>
      <c r="J96" s="131"/>
      <c r="K96" s="44" t="str">
        <f>IF(K50="Eigentümer",K73,"")</f>
        <v/>
      </c>
      <c r="L96" s="114" t="str">
        <f>IF(K50="Eigentümer",L88,"")</f>
        <v/>
      </c>
      <c r="M96" s="32"/>
      <c r="N96" s="25"/>
    </row>
    <row r="97" spans="1:17" ht="15" x14ac:dyDescent="0.25">
      <c r="A97" s="9"/>
      <c r="B97" s="10"/>
      <c r="C97" s="129" t="str">
        <f>IF(K50="Eigentümer","Pauschalbetrag für Nebenkosten","")</f>
        <v/>
      </c>
      <c r="D97" s="130"/>
      <c r="E97" s="130"/>
      <c r="F97" s="130"/>
      <c r="G97" s="130"/>
      <c r="H97" s="130"/>
      <c r="I97" s="130"/>
      <c r="J97" s="131"/>
      <c r="K97" s="43" t="str">
        <f>IF(C97="Pauschalbetrag für Nebenkosten",3480,"")</f>
        <v/>
      </c>
      <c r="L97" s="115"/>
      <c r="M97" s="32"/>
      <c r="N97" s="25"/>
      <c r="O97" s="102"/>
    </row>
    <row r="98" spans="1:17" x14ac:dyDescent="0.25">
      <c r="A98" s="9"/>
      <c r="B98" s="10"/>
      <c r="C98" s="129" t="str">
        <f>IF(K48="Ja","Hypothekarzinsen","")</f>
        <v/>
      </c>
      <c r="D98" s="130"/>
      <c r="E98" s="130"/>
      <c r="F98" s="130"/>
      <c r="G98" s="130"/>
      <c r="H98" s="130"/>
      <c r="I98" s="130"/>
      <c r="J98" s="131"/>
      <c r="K98" s="8"/>
      <c r="L98" s="116"/>
      <c r="M98" s="32"/>
      <c r="N98" s="25"/>
    </row>
    <row r="99" spans="1:17" s="25" customFormat="1" ht="15" x14ac:dyDescent="0.25">
      <c r="A99" s="9"/>
      <c r="B99" s="10"/>
      <c r="C99" s="129" t="str">
        <f>IF(K48="Ja","Unterhaltskosten der Liegenschaft","")</f>
        <v/>
      </c>
      <c r="D99" s="130"/>
      <c r="E99" s="130"/>
      <c r="F99" s="130"/>
      <c r="G99" s="130"/>
      <c r="H99" s="130"/>
      <c r="I99" s="130"/>
      <c r="J99" s="131"/>
      <c r="K99" s="43">
        <f>(K73+K74)*20%</f>
        <v>0</v>
      </c>
      <c r="L99" s="117"/>
      <c r="M99" s="32"/>
      <c r="N99" s="105"/>
    </row>
    <row r="100" spans="1:17" s="25" customFormat="1" x14ac:dyDescent="0.25">
      <c r="A100" s="9"/>
      <c r="B100" s="10"/>
      <c r="C100" s="22"/>
      <c r="D100" s="22"/>
      <c r="E100" s="22"/>
      <c r="F100" s="22"/>
      <c r="G100" s="22"/>
      <c r="H100" s="22"/>
      <c r="I100" s="22"/>
      <c r="J100" s="22"/>
      <c r="K100" s="37"/>
      <c r="L100" s="10"/>
      <c r="M100" s="13"/>
      <c r="N100" s="14"/>
      <c r="O100" s="14"/>
      <c r="P100" s="106"/>
      <c r="Q100" s="14"/>
    </row>
    <row r="101" spans="1:17" s="25" customFormat="1" ht="15" x14ac:dyDescent="0.25">
      <c r="A101" s="9"/>
      <c r="B101" s="121" t="s">
        <v>248</v>
      </c>
      <c r="C101" s="122"/>
      <c r="D101" s="122"/>
      <c r="E101" s="122"/>
      <c r="F101" s="122"/>
      <c r="G101" s="122"/>
      <c r="H101" s="122"/>
      <c r="I101" s="122"/>
      <c r="J101" s="123"/>
      <c r="K101" s="42" t="s">
        <v>191</v>
      </c>
      <c r="L101" s="10"/>
      <c r="M101" s="13"/>
      <c r="N101" s="14"/>
      <c r="O101" s="14"/>
      <c r="P101" s="106"/>
      <c r="Q101" s="14"/>
    </row>
    <row r="102" spans="1:17" s="25" customFormat="1" x14ac:dyDescent="0.25">
      <c r="A102" s="9"/>
      <c r="B102" s="10"/>
      <c r="C102" s="129" t="s">
        <v>240</v>
      </c>
      <c r="D102" s="130"/>
      <c r="E102" s="130"/>
      <c r="F102" s="130"/>
      <c r="G102" s="130"/>
      <c r="H102" s="130"/>
      <c r="I102" s="130"/>
      <c r="J102" s="131"/>
      <c r="K102" s="3"/>
      <c r="L102" s="10"/>
      <c r="M102" s="13"/>
      <c r="N102" s="14"/>
      <c r="O102" s="14"/>
      <c r="P102" s="106"/>
      <c r="Q102" s="14"/>
    </row>
    <row r="103" spans="1:17" s="25" customFormat="1" x14ac:dyDescent="0.25">
      <c r="A103" s="9"/>
      <c r="B103" s="10"/>
      <c r="C103" s="129" t="str">
        <f>IF(K102="Ja","In welchem Jahr habe Sie das Vermögen veräussert?","")</f>
        <v/>
      </c>
      <c r="D103" s="130"/>
      <c r="E103" s="130"/>
      <c r="F103" s="130"/>
      <c r="G103" s="130"/>
      <c r="H103" s="130"/>
      <c r="I103" s="130"/>
      <c r="J103" s="131"/>
      <c r="K103" s="5"/>
      <c r="L103" s="10"/>
      <c r="M103" s="13"/>
      <c r="N103" s="14"/>
      <c r="O103" s="14"/>
      <c r="P103" s="106"/>
      <c r="Q103" s="14"/>
    </row>
    <row r="104" spans="1:17" s="25" customFormat="1" x14ac:dyDescent="0.25">
      <c r="A104" s="9"/>
      <c r="B104" s="10"/>
      <c r="C104" s="129" t="str">
        <f>IF(K102="Ja","Welcher Betrag wurde veräussert?","")</f>
        <v/>
      </c>
      <c r="D104" s="130"/>
      <c r="E104" s="130"/>
      <c r="F104" s="130"/>
      <c r="G104" s="130"/>
      <c r="H104" s="130"/>
      <c r="I104" s="130"/>
      <c r="J104" s="131"/>
      <c r="K104" s="6"/>
      <c r="L104" s="10"/>
      <c r="M104" s="13"/>
      <c r="N104" s="14"/>
      <c r="O104" s="14"/>
      <c r="P104" s="106"/>
      <c r="Q104" s="14"/>
    </row>
    <row r="105" spans="1:17" s="25" customFormat="1" x14ac:dyDescent="0.25">
      <c r="A105" s="9"/>
      <c r="B105" s="10"/>
      <c r="C105" s="129" t="str">
        <f>IF(K102="Ja","Haben Sie eine weitere Veräusserung von Vermögen vorgenommen?","")</f>
        <v/>
      </c>
      <c r="D105" s="130"/>
      <c r="E105" s="130"/>
      <c r="F105" s="130"/>
      <c r="G105" s="130"/>
      <c r="H105" s="130"/>
      <c r="I105" s="130"/>
      <c r="J105" s="131"/>
      <c r="K105" s="3"/>
      <c r="L105" s="10"/>
      <c r="M105" s="13"/>
      <c r="N105" s="14"/>
      <c r="O105" s="14"/>
      <c r="P105" s="106"/>
      <c r="Q105" s="14"/>
    </row>
    <row r="106" spans="1:17" s="25" customFormat="1" x14ac:dyDescent="0.25">
      <c r="A106" s="9"/>
      <c r="B106" s="10"/>
      <c r="C106" s="129" t="str">
        <f>IF(K105="Ja","In welchem Jahr haben Sie das Vermögen veräussert?","")</f>
        <v/>
      </c>
      <c r="D106" s="130"/>
      <c r="E106" s="130"/>
      <c r="F106" s="130"/>
      <c r="G106" s="130"/>
      <c r="H106" s="130"/>
      <c r="I106" s="130"/>
      <c r="J106" s="131"/>
      <c r="K106" s="5"/>
      <c r="L106" s="10"/>
      <c r="M106" s="13"/>
      <c r="N106" s="14"/>
      <c r="O106" s="14"/>
      <c r="P106" s="106"/>
      <c r="Q106" s="14"/>
    </row>
    <row r="107" spans="1:17" s="25" customFormat="1" x14ac:dyDescent="0.25">
      <c r="A107" s="9"/>
      <c r="B107" s="10"/>
      <c r="C107" s="129" t="str">
        <f>IF(K105="Ja","Welcher Betrag wurde veräussert?","")</f>
        <v/>
      </c>
      <c r="D107" s="130"/>
      <c r="E107" s="130"/>
      <c r="F107" s="130"/>
      <c r="G107" s="130"/>
      <c r="H107" s="130"/>
      <c r="I107" s="130"/>
      <c r="J107" s="131"/>
      <c r="K107" s="6"/>
      <c r="L107" s="10"/>
      <c r="M107" s="13"/>
      <c r="N107" s="14"/>
      <c r="O107" s="14"/>
      <c r="P107" s="106"/>
      <c r="Q107" s="14"/>
    </row>
    <row r="108" spans="1:17" s="25" customFormat="1" x14ac:dyDescent="0.25">
      <c r="A108" s="9"/>
      <c r="B108" s="10"/>
      <c r="C108" s="129" t="str">
        <f>IF(K102="Ja","Im Vermögen zu berücksichtigender Veräusserungswert","")</f>
        <v/>
      </c>
      <c r="D108" s="130"/>
      <c r="E108" s="130"/>
      <c r="F108" s="130"/>
      <c r="G108" s="130"/>
      <c r="H108" s="130"/>
      <c r="I108" s="130"/>
      <c r="J108" s="131"/>
      <c r="K108" s="49">
        <f>MAX(0,
 IF(AND(ISNUMBER(K103),ISNUMBER(K104),ISNUMBER(K106),ISNUMBER(K107)),
    MAX(0, K104 - 'Données pour feuille de calcul'!Z5 * MAX(0, MIN(K46,K106) - (K103+2) + 1))
    + IF(K46&gt;=K106, K107, 0)
    - 'Données pour feuille de calcul'!Z5 * MAX(0, K46 - K106),
    IF(AND(ISNUMBER(K103),ISNUMBER(K104)),
       MAX(0, K104 - 'Données pour feuille de calcul'!Z5 * MAX(0, K46 - (K103+2) + 1)),
       IF(AND(ISNUMBER(K106),ISNUMBER(K107)),
          MAX(0, K107 - 'Données pour feuille de calcul'!Z5 * MAX(0, K46 - (K106+2) + 1)),
          0
       )
    )
 )
)</f>
        <v>0</v>
      </c>
      <c r="L108" s="10"/>
      <c r="M108" s="13"/>
      <c r="N108" s="14"/>
      <c r="O108" s="14"/>
      <c r="P108" s="106"/>
      <c r="Q108" s="14"/>
    </row>
    <row r="109" spans="1:17" s="25" customFormat="1" x14ac:dyDescent="0.25">
      <c r="A109" s="9"/>
      <c r="B109" s="10"/>
      <c r="C109" s="134" t="str">
        <f>IF(K102="Ja","Zinsen der Veräusserung","")</f>
        <v/>
      </c>
      <c r="D109" s="134"/>
      <c r="E109" s="134"/>
      <c r="F109" s="134"/>
      <c r="G109" s="134"/>
      <c r="H109" s="134"/>
      <c r="I109" s="134"/>
      <c r="J109" s="134"/>
      <c r="K109" s="49">
        <f>IF(K108&lt;=0, 0, K108 * IFERROR(INDEX('Données pour feuille de calcul'!AC5:AC25, MATCH(K46-1, 'Données pour feuille de calcul'!AB5:AB25, 0)), 0))</f>
        <v>0</v>
      </c>
      <c r="L109" s="10"/>
      <c r="M109" s="13"/>
      <c r="N109" s="14"/>
      <c r="O109" s="14"/>
      <c r="P109" s="106"/>
      <c r="Q109" s="14"/>
    </row>
    <row r="110" spans="1:17" s="25" customFormat="1" x14ac:dyDescent="0.25">
      <c r="A110" s="9"/>
      <c r="B110" s="10"/>
      <c r="C110" s="10"/>
      <c r="D110" s="10"/>
      <c r="E110" s="10"/>
      <c r="F110" s="10"/>
      <c r="G110" s="10"/>
      <c r="H110" s="10"/>
      <c r="I110" s="10"/>
      <c r="J110" s="10"/>
      <c r="K110" s="12"/>
      <c r="L110" s="10"/>
      <c r="M110" s="13"/>
      <c r="N110" s="14"/>
      <c r="O110" s="14"/>
      <c r="P110" s="106"/>
      <c r="Q110" s="14"/>
    </row>
    <row r="111" spans="1:17" s="25" customFormat="1" ht="15" x14ac:dyDescent="0.25">
      <c r="A111" s="9"/>
      <c r="B111" s="147" t="s">
        <v>247</v>
      </c>
      <c r="C111" s="148"/>
      <c r="D111" s="148"/>
      <c r="E111" s="148"/>
      <c r="F111" s="148"/>
      <c r="G111" s="148"/>
      <c r="H111" s="148"/>
      <c r="I111" s="148"/>
      <c r="J111" s="149"/>
      <c r="K111" s="12"/>
      <c r="L111" s="10"/>
      <c r="M111" s="13"/>
      <c r="N111" s="14"/>
      <c r="O111" s="14"/>
      <c r="P111" s="106"/>
      <c r="Q111" s="14"/>
    </row>
    <row r="112" spans="1:17" s="25" customFormat="1" ht="15" x14ac:dyDescent="0.25">
      <c r="A112" s="9"/>
      <c r="B112" s="10"/>
      <c r="C112" s="132" t="s">
        <v>220</v>
      </c>
      <c r="D112" s="133"/>
      <c r="E112" s="10"/>
      <c r="F112" s="132" t="s">
        <v>219</v>
      </c>
      <c r="G112" s="133"/>
      <c r="H112" s="10"/>
      <c r="I112" s="150" t="s">
        <v>217</v>
      </c>
      <c r="J112" s="150"/>
      <c r="K112" s="12"/>
      <c r="L112" s="10"/>
      <c r="M112" s="13"/>
      <c r="N112" s="14"/>
      <c r="O112" s="14"/>
      <c r="P112" s="106"/>
      <c r="Q112" s="14"/>
    </row>
    <row r="113" spans="1:17" s="25" customFormat="1" x14ac:dyDescent="0.25">
      <c r="A113" s="9"/>
      <c r="B113" s="10"/>
      <c r="C113" s="127"/>
      <c r="D113" s="128"/>
      <c r="E113" s="10"/>
      <c r="F113" s="127"/>
      <c r="G113" s="128"/>
      <c r="H113" s="10"/>
      <c r="I113" s="89"/>
      <c r="J113" s="89"/>
      <c r="K113" s="12"/>
      <c r="L113" s="10"/>
      <c r="M113" s="13"/>
      <c r="N113" s="14"/>
      <c r="O113" s="14"/>
      <c r="P113" s="106"/>
      <c r="Q113" s="14"/>
    </row>
    <row r="114" spans="1:17" x14ac:dyDescent="0.25">
      <c r="A114" s="9"/>
      <c r="B114" s="10"/>
      <c r="C114" s="89" t="s">
        <v>237</v>
      </c>
      <c r="D114" s="90">
        <f>SUM(K53:K55)</f>
        <v>0</v>
      </c>
      <c r="E114" s="11"/>
      <c r="F114" s="89" t="s">
        <v>210</v>
      </c>
      <c r="G114" s="90" t="str">
        <f>K86</f>
        <v/>
      </c>
      <c r="H114" s="10"/>
      <c r="I114" s="89" t="s">
        <v>218</v>
      </c>
      <c r="J114" s="90">
        <f>IF(K50="Eigentümer",SUM(K77:K80,K108),SUM(K77:K80,K108,MAX(K82-K83,0)))</f>
        <v>0</v>
      </c>
      <c r="K114" s="12"/>
      <c r="L114" s="10"/>
      <c r="M114" s="13"/>
      <c r="P114" s="106"/>
    </row>
    <row r="115" spans="1:17" x14ac:dyDescent="0.25">
      <c r="A115" s="9"/>
      <c r="B115" s="10"/>
      <c r="C115" s="113" t="s">
        <v>242</v>
      </c>
      <c r="D115" s="90">
        <f>SUM(K57:K60,K62:K64)</f>
        <v>0</v>
      </c>
      <c r="E115" s="11"/>
      <c r="F115" s="127"/>
      <c r="G115" s="128"/>
      <c r="H115" s="10"/>
      <c r="I115" s="89"/>
      <c r="J115" s="89"/>
      <c r="K115" s="12"/>
      <c r="L115" s="10"/>
      <c r="M115" s="33"/>
      <c r="P115" s="106"/>
    </row>
    <row r="116" spans="1:17" ht="15" x14ac:dyDescent="0.25">
      <c r="A116" s="9"/>
      <c r="B116" s="10"/>
      <c r="C116" s="112" t="s">
        <v>235</v>
      </c>
      <c r="D116" s="90">
        <f>SUM(D114:D115)</f>
        <v>0</v>
      </c>
      <c r="E116" s="11"/>
      <c r="F116" s="89" t="s">
        <v>221</v>
      </c>
      <c r="G116" s="90">
        <f>IFERROR(
  MIN(
    IF(ISNUMBER(K40),
      (K88+K90)*SUM(K31:K35)/(SUM(K31:K35)+K40),
      K88+K90
    ),
    L88
  ),
  0
)</f>
        <v>0</v>
      </c>
      <c r="H116" s="10"/>
      <c r="I116" s="94" t="s">
        <v>243</v>
      </c>
      <c r="J116" s="95">
        <f>IF(SUM(K33:K35)=0,0,IF(SUM(K33:K35)=1,'Données pour feuille de calcul'!AI5,IF(SUM(K33:K35)&gt;=2,'Données pour feuille de calcul'!AI6)))</f>
        <v>0</v>
      </c>
      <c r="K116" s="12"/>
      <c r="L116" s="10"/>
      <c r="M116" s="13"/>
      <c r="P116" s="106"/>
    </row>
    <row r="117" spans="1:17" x14ac:dyDescent="0.25">
      <c r="A117" s="9"/>
      <c r="B117" s="10"/>
      <c r="C117" s="127"/>
      <c r="D117" s="128"/>
      <c r="E117" s="10"/>
      <c r="F117" s="127"/>
      <c r="G117" s="128"/>
      <c r="H117" s="10"/>
      <c r="I117" s="22"/>
      <c r="J117" s="22"/>
      <c r="K117" s="12"/>
      <c r="L117" s="10"/>
      <c r="M117" s="13"/>
      <c r="P117" s="106"/>
    </row>
    <row r="118" spans="1:17" x14ac:dyDescent="0.25">
      <c r="A118" s="9"/>
      <c r="B118" s="10"/>
      <c r="C118" s="89" t="s">
        <v>239</v>
      </c>
      <c r="D118" s="90">
        <f>MAX(0,12500*(K33+K34+K35-K37-K38))</f>
        <v>0</v>
      </c>
      <c r="E118" s="11"/>
      <c r="F118" s="89" t="s">
        <v>222</v>
      </c>
      <c r="G118" s="90" t="e">
        <f>MIN(K91,L91)</f>
        <v>#N/A</v>
      </c>
      <c r="H118" s="10"/>
      <c r="I118" s="10"/>
      <c r="J118" s="10"/>
      <c r="K118" s="12"/>
      <c r="L118" s="10"/>
      <c r="M118" s="13"/>
      <c r="P118" s="106"/>
    </row>
    <row r="119" spans="1:17" x14ac:dyDescent="0.25">
      <c r="A119" s="9"/>
      <c r="B119" s="10"/>
      <c r="C119" s="89" t="s">
        <v>238</v>
      </c>
      <c r="D119" s="90">
        <f>IF(AND(D114&gt;D115,D114-D118&gt;0),(D114-D118)*20%,0)</f>
        <v>0</v>
      </c>
      <c r="E119" s="11"/>
      <c r="F119" s="127"/>
      <c r="G119" s="128"/>
      <c r="H119" s="10"/>
      <c r="I119" s="10"/>
      <c r="J119" s="10"/>
      <c r="K119" s="10"/>
      <c r="L119" s="10"/>
      <c r="M119" s="13"/>
    </row>
    <row r="120" spans="1:17" ht="15" x14ac:dyDescent="0.25">
      <c r="A120" s="9"/>
      <c r="B120" s="10"/>
      <c r="C120" s="112" t="s">
        <v>234</v>
      </c>
      <c r="D120" s="90">
        <f>IF(D116&lt;D118,D118, IF(D116&gt;D118,D114-D119+D115,0))</f>
        <v>0</v>
      </c>
      <c r="E120" s="11"/>
      <c r="F120" s="89" t="s">
        <v>223</v>
      </c>
      <c r="G120" s="90">
        <f>K93</f>
        <v>0</v>
      </c>
      <c r="H120" s="10"/>
      <c r="I120" s="10"/>
      <c r="J120" s="10"/>
      <c r="K120" s="12"/>
      <c r="L120" s="10"/>
      <c r="M120" s="13"/>
    </row>
    <row r="121" spans="1:17" x14ac:dyDescent="0.25">
      <c r="A121" s="9"/>
      <c r="B121" s="10"/>
      <c r="C121" s="91"/>
      <c r="D121" s="91"/>
      <c r="E121" s="10"/>
      <c r="F121" s="89" t="s">
        <v>214</v>
      </c>
      <c r="G121" s="90">
        <f>K94</f>
        <v>0</v>
      </c>
      <c r="H121" s="10"/>
      <c r="I121" s="10"/>
      <c r="J121" s="10"/>
      <c r="K121" s="12"/>
      <c r="L121" s="10"/>
      <c r="M121" s="13"/>
    </row>
    <row r="122" spans="1:17" ht="15" x14ac:dyDescent="0.25">
      <c r="A122" s="9"/>
      <c r="B122" s="10"/>
      <c r="C122" s="92" t="s">
        <v>233</v>
      </c>
      <c r="D122" s="90">
        <f>MAX(
  (
    SUM(K77:K80)
    + K108
    + MAX(K82-K83 - IF(K50="Eigentümer", 'Données pour feuille de calcul'!AE5, 0), 0)
    - IF(K34+K35=0,0,IF(K34+K35=1,'Données pour feuille de calcul'!S6,'Données pour feuille de calcul'!S7))
  )/5,
  0
)</f>
        <v>0</v>
      </c>
      <c r="E122" s="11"/>
      <c r="F122" s="127"/>
      <c r="G122" s="128"/>
      <c r="H122" s="10"/>
      <c r="I122" s="10"/>
      <c r="J122" s="10"/>
      <c r="K122" s="12"/>
      <c r="L122" s="10"/>
      <c r="M122" s="13"/>
    </row>
    <row r="123" spans="1:17" ht="15" x14ac:dyDescent="0.25">
      <c r="A123" s="9"/>
      <c r="B123" s="10"/>
      <c r="C123" s="112" t="s">
        <v>232</v>
      </c>
      <c r="D123" s="90">
        <f>SUM(K66:K74)+K109</f>
        <v>0</v>
      </c>
      <c r="E123" s="10"/>
      <c r="F123" s="89" t="s">
        <v>224</v>
      </c>
      <c r="G123" s="90">
        <f>IF(
  K50="Eigentümer",
  IF(
    ISNUMBER(K40),
    MIN((K96+K97)*SUM(K31:K35)/(SUM(K31:K35)+K40),L96),
    MIN(K96+K97,L96)
  ),
  0
)</f>
        <v>0</v>
      </c>
      <c r="H123" s="10"/>
      <c r="I123" s="10"/>
      <c r="J123" s="10"/>
      <c r="K123" s="12"/>
      <c r="L123" s="10"/>
      <c r="M123" s="13"/>
    </row>
    <row r="124" spans="1:17" x14ac:dyDescent="0.25">
      <c r="A124" s="9"/>
      <c r="B124" s="10"/>
      <c r="C124" s="138"/>
      <c r="D124" s="138"/>
      <c r="E124" s="11"/>
      <c r="F124" s="89"/>
      <c r="G124" s="90"/>
      <c r="H124" s="10"/>
      <c r="I124" s="10"/>
      <c r="J124" s="10"/>
      <c r="K124" s="12"/>
      <c r="L124" s="10"/>
      <c r="M124" s="13"/>
    </row>
    <row r="125" spans="1:17" x14ac:dyDescent="0.25">
      <c r="A125" s="9"/>
      <c r="B125" s="10"/>
      <c r="C125" s="138"/>
      <c r="D125" s="138"/>
      <c r="E125" s="10"/>
      <c r="F125" s="89" t="s">
        <v>225</v>
      </c>
      <c r="G125" s="90">
        <f>MIN(K98+K99,K73+K74)</f>
        <v>0</v>
      </c>
      <c r="H125" s="10"/>
      <c r="I125" s="10"/>
      <c r="J125" s="10"/>
      <c r="K125" s="12"/>
      <c r="L125" s="10"/>
      <c r="M125" s="13"/>
    </row>
    <row r="126" spans="1:17" x14ac:dyDescent="0.25">
      <c r="A126" s="9"/>
      <c r="B126" s="10"/>
      <c r="C126" s="138"/>
      <c r="D126" s="138"/>
      <c r="E126" s="10"/>
      <c r="F126" s="127"/>
      <c r="G126" s="128"/>
      <c r="H126" s="10"/>
      <c r="I126" s="10"/>
      <c r="J126" s="10"/>
      <c r="K126" s="12"/>
      <c r="L126" s="10"/>
      <c r="M126" s="13"/>
    </row>
    <row r="127" spans="1:17" ht="15" customHeight="1" x14ac:dyDescent="0.25">
      <c r="A127" s="9"/>
      <c r="B127" s="10"/>
      <c r="C127" s="138"/>
      <c r="D127" s="138"/>
      <c r="E127" s="10"/>
      <c r="F127" s="112" t="s">
        <v>236</v>
      </c>
      <c r="G127" s="93">
        <f>IFERROR(SUM(G114,G116,G118,G120,G121,G123,G124,G125),0)</f>
        <v>0</v>
      </c>
      <c r="H127" s="10"/>
      <c r="I127" s="10"/>
      <c r="J127" s="10"/>
      <c r="K127" s="12"/>
      <c r="L127" s="10"/>
      <c r="M127" s="13"/>
    </row>
    <row r="128" spans="1:17" ht="15" x14ac:dyDescent="0.25">
      <c r="A128" s="9"/>
      <c r="B128" s="10"/>
      <c r="C128" s="112" t="s">
        <v>231</v>
      </c>
      <c r="D128" s="93">
        <f>D120+D123+D122</f>
        <v>0</v>
      </c>
      <c r="E128" s="10"/>
      <c r="F128" s="127"/>
      <c r="G128" s="128"/>
      <c r="H128" s="10"/>
      <c r="I128" s="10"/>
      <c r="J128" s="11"/>
      <c r="K128" s="12"/>
      <c r="L128" s="11"/>
      <c r="M128" s="13"/>
    </row>
    <row r="129" spans="1:13" ht="15" x14ac:dyDescent="0.25">
      <c r="A129" s="9"/>
      <c r="B129" s="10"/>
      <c r="C129" s="10"/>
      <c r="D129" s="10"/>
      <c r="E129" s="10"/>
      <c r="F129" s="112" t="s">
        <v>226</v>
      </c>
      <c r="G129" s="90">
        <f>D128-G127</f>
        <v>0</v>
      </c>
      <c r="H129" s="10"/>
      <c r="I129" s="10"/>
      <c r="J129" s="10"/>
      <c r="K129" s="12"/>
      <c r="L129" s="10"/>
      <c r="M129" s="13"/>
    </row>
    <row r="130" spans="1:13" x14ac:dyDescent="0.25">
      <c r="A130" s="9"/>
      <c r="B130" s="10"/>
      <c r="C130" s="10"/>
      <c r="D130" s="10"/>
      <c r="E130" s="10"/>
      <c r="F130" s="127"/>
      <c r="G130" s="128"/>
      <c r="H130" s="10"/>
      <c r="I130" s="10"/>
      <c r="J130" s="10"/>
      <c r="K130" s="12"/>
      <c r="L130" s="10"/>
      <c r="M130" s="13"/>
    </row>
    <row r="131" spans="1:13" ht="115.5" customHeight="1" x14ac:dyDescent="0.25">
      <c r="A131" s="9"/>
      <c r="B131" s="10"/>
      <c r="C131" s="10"/>
      <c r="D131" s="10"/>
      <c r="E131" s="10"/>
      <c r="F131" s="88" t="str">
        <f>IF(J114&gt;J116,
"Aufgrund Ihrer Angaben haben Sie wahrscheinlich keinen Anspruch auf Ergänzungsleistungen, da die Vermögensgrenze überschritten ist.",
IF(G129&lt;0,
"Aufgrund Ihrer Angaben haben Sie möglicherweise Anspruch auf jährliche FamEL in Höhe von ca.",
"Aufgrund Ihrer Angaben haben Sie wahrscheinlich keinen Anspruch auf FamEL.")
)</f>
        <v>Aufgrund Ihrer Angaben haben Sie wahrscheinlich keinen Anspruch auf FamEL.</v>
      </c>
      <c r="G131" s="87">
        <f>IF(F131="Aufgrund Ihrer Angaben haben Sie wahrscheinlich keinen Anspruch auf Ergänzungsleistungen, da die Vermögensgrenze überschritten ist.",0,IF(G129&gt;0,0,ABS(G129)))</f>
        <v>0</v>
      </c>
      <c r="H131" s="118" t="s">
        <v>246</v>
      </c>
      <c r="I131" s="119"/>
      <c r="J131" s="119"/>
      <c r="K131" s="120"/>
      <c r="L131" s="10"/>
      <c r="M131" s="13"/>
    </row>
    <row r="132" spans="1:13" ht="19.5" customHeight="1" x14ac:dyDescent="0.25">
      <c r="A132" s="9"/>
      <c r="B132" s="10"/>
      <c r="C132" s="10"/>
      <c r="D132" s="10"/>
      <c r="E132" s="10"/>
      <c r="F132" s="25"/>
      <c r="G132" s="25"/>
      <c r="L132" s="10"/>
      <c r="M132" s="13"/>
    </row>
    <row r="133" spans="1:13" ht="15" thickBot="1" x14ac:dyDescent="0.3">
      <c r="A133" s="23"/>
      <c r="B133" s="23"/>
      <c r="C133" s="24"/>
      <c r="D133" s="23"/>
      <c r="E133" s="23"/>
      <c r="F133" s="23"/>
      <c r="G133" s="23"/>
      <c r="H133" s="23"/>
      <c r="I133" s="23"/>
      <c r="J133" s="23"/>
      <c r="K133" s="23"/>
      <c r="L133" s="23"/>
      <c r="M133" s="34"/>
    </row>
    <row r="134" spans="1:13" ht="106.5" customHeight="1" x14ac:dyDescent="0.25">
      <c r="A134" s="25"/>
      <c r="B134" s="25"/>
      <c r="C134" s="10"/>
      <c r="D134" s="25"/>
      <c r="E134" s="25"/>
      <c r="F134" s="96"/>
      <c r="G134" s="96"/>
      <c r="H134" s="25"/>
      <c r="I134" s="25"/>
      <c r="J134" s="25"/>
      <c r="K134" s="25"/>
      <c r="L134" s="25"/>
      <c r="M134" s="25"/>
    </row>
    <row r="135" spans="1:13" x14ac:dyDescent="0.25">
      <c r="A135" s="25"/>
      <c r="B135" s="25"/>
      <c r="C135" s="10"/>
      <c r="D135" s="25"/>
      <c r="E135" s="10"/>
      <c r="F135" s="96"/>
      <c r="G135" s="96"/>
      <c r="H135" s="25"/>
      <c r="I135" s="25"/>
      <c r="J135" s="25"/>
      <c r="K135" s="25"/>
      <c r="L135" s="25"/>
      <c r="M135" s="25"/>
    </row>
    <row r="136" spans="1:13" x14ac:dyDescent="0.25">
      <c r="B136" s="25"/>
      <c r="C136" s="10"/>
      <c r="D136" s="25"/>
      <c r="E136" s="10"/>
      <c r="F136" s="96"/>
      <c r="G136" s="96"/>
      <c r="H136" s="25"/>
      <c r="K136" s="14"/>
    </row>
    <row r="137" spans="1:13" x14ac:dyDescent="0.25">
      <c r="B137" s="25"/>
      <c r="C137" s="10"/>
      <c r="D137" s="25"/>
      <c r="E137" s="10"/>
      <c r="F137" s="96"/>
      <c r="G137" s="96"/>
      <c r="H137" s="25"/>
      <c r="K137" s="14"/>
    </row>
    <row r="138" spans="1:13" x14ac:dyDescent="0.25">
      <c r="B138" s="25"/>
      <c r="C138" s="10"/>
      <c r="D138" s="25"/>
      <c r="E138" s="10"/>
      <c r="F138" s="96"/>
      <c r="G138" s="96"/>
      <c r="H138" s="25"/>
      <c r="K138" s="14"/>
    </row>
    <row r="139" spans="1:13" x14ac:dyDescent="0.25">
      <c r="B139" s="25"/>
      <c r="C139" s="10"/>
      <c r="D139" s="25"/>
      <c r="E139" s="10"/>
      <c r="F139" s="96"/>
      <c r="G139" s="96"/>
      <c r="H139" s="25"/>
      <c r="K139" s="14"/>
    </row>
    <row r="140" spans="1:13" x14ac:dyDescent="0.25">
      <c r="C140" s="10"/>
      <c r="D140" s="25"/>
      <c r="E140" s="10"/>
      <c r="F140" s="96"/>
      <c r="G140" s="96"/>
      <c r="H140" s="25"/>
      <c r="K140" s="14"/>
    </row>
    <row r="141" spans="1:13" x14ac:dyDescent="0.25">
      <c r="C141" s="25"/>
      <c r="D141" s="25"/>
      <c r="E141" s="10"/>
      <c r="F141" s="96"/>
      <c r="G141" s="96"/>
      <c r="H141" s="25"/>
      <c r="K141" s="14"/>
    </row>
    <row r="142" spans="1:13" x14ac:dyDescent="0.25">
      <c r="C142" s="25"/>
      <c r="D142" s="25"/>
      <c r="E142" s="97"/>
      <c r="F142" s="96"/>
      <c r="G142" s="96"/>
      <c r="K142" s="14"/>
    </row>
    <row r="143" spans="1:13" x14ac:dyDescent="0.25">
      <c r="E143" s="97"/>
    </row>
  </sheetData>
  <sheetProtection algorithmName="SHA-512" hashValue="7Kygj/nle77VFgU2pmp+9wDTH2+5LdS85VxW8zGpODJ6Q8yAcXBq6Pfdjes3Lr4SgaabiDCnQfcPndwP2gMYYg==" saltValue="AIs0+f6yZbfQlMRdNP2oMw==" spinCount="100000" sheet="1" selectLockedCells="1"/>
  <mergeCells count="104">
    <mergeCell ref="A1:J2"/>
    <mergeCell ref="B52:J52"/>
    <mergeCell ref="B85:J85"/>
    <mergeCell ref="B101:J101"/>
    <mergeCell ref="C5:J18"/>
    <mergeCell ref="C95:J95"/>
    <mergeCell ref="C99:J99"/>
    <mergeCell ref="C21:J21"/>
    <mergeCell ref="C23:J23"/>
    <mergeCell ref="C25:J25"/>
    <mergeCell ref="B20:J20"/>
    <mergeCell ref="C24:J24"/>
    <mergeCell ref="C46:J46"/>
    <mergeCell ref="C67:J67"/>
    <mergeCell ref="C66:J66"/>
    <mergeCell ref="C65:J65"/>
    <mergeCell ref="C61:J61"/>
    <mergeCell ref="C64:J64"/>
    <mergeCell ref="C31:J31"/>
    <mergeCell ref="C54:J54"/>
    <mergeCell ref="C53:J53"/>
    <mergeCell ref="C50:J50"/>
    <mergeCell ref="F113:G113"/>
    <mergeCell ref="C106:J106"/>
    <mergeCell ref="C105:J105"/>
    <mergeCell ref="C93:J93"/>
    <mergeCell ref="C107:J107"/>
    <mergeCell ref="C60:J60"/>
    <mergeCell ref="C92:J92"/>
    <mergeCell ref="C89:J89"/>
    <mergeCell ref="C59:J59"/>
    <mergeCell ref="C56:J56"/>
    <mergeCell ref="C104:J104"/>
    <mergeCell ref="C55:J55"/>
    <mergeCell ref="C32:J32"/>
    <mergeCell ref="C68:J68"/>
    <mergeCell ref="C44:J44"/>
    <mergeCell ref="C33:J33"/>
    <mergeCell ref="C86:J86"/>
    <mergeCell ref="C58:J58"/>
    <mergeCell ref="C90:J90"/>
    <mergeCell ref="C36:J36"/>
    <mergeCell ref="C102:J102"/>
    <mergeCell ref="C63:J63"/>
    <mergeCell ref="C62:J62"/>
    <mergeCell ref="C34:J34"/>
    <mergeCell ref="B111:J111"/>
    <mergeCell ref="I112:J112"/>
    <mergeCell ref="C103:J103"/>
    <mergeCell ref="C108:J108"/>
    <mergeCell ref="C38:J38"/>
    <mergeCell ref="C39:J39"/>
    <mergeCell ref="C40:J40"/>
    <mergeCell ref="C45:J45"/>
    <mergeCell ref="C91:J91"/>
    <mergeCell ref="C88:J88"/>
    <mergeCell ref="C124:D127"/>
    <mergeCell ref="C27:J27"/>
    <mergeCell ref="C30:J30"/>
    <mergeCell ref="L89:L90"/>
    <mergeCell ref="L86:L87"/>
    <mergeCell ref="C74:J74"/>
    <mergeCell ref="C117:D117"/>
    <mergeCell ref="C37:J37"/>
    <mergeCell ref="C87:J87"/>
    <mergeCell ref="C81:J81"/>
    <mergeCell ref="C97:J97"/>
    <mergeCell ref="C83:J83"/>
    <mergeCell ref="C82:J82"/>
    <mergeCell ref="C80:J80"/>
    <mergeCell ref="C79:J79"/>
    <mergeCell ref="C78:J78"/>
    <mergeCell ref="C77:J77"/>
    <mergeCell ref="C96:J96"/>
    <mergeCell ref="C94:J94"/>
    <mergeCell ref="C49:J49"/>
    <mergeCell ref="C98:J98"/>
    <mergeCell ref="B29:J29"/>
    <mergeCell ref="B43:J43"/>
    <mergeCell ref="C35:J35"/>
    <mergeCell ref="L97:L99"/>
    <mergeCell ref="L92:L95"/>
    <mergeCell ref="H131:K131"/>
    <mergeCell ref="B76:J76"/>
    <mergeCell ref="C70:J70"/>
    <mergeCell ref="C72:J72"/>
    <mergeCell ref="B4:J4"/>
    <mergeCell ref="F130:G130"/>
    <mergeCell ref="F128:G128"/>
    <mergeCell ref="F126:G126"/>
    <mergeCell ref="F122:G122"/>
    <mergeCell ref="F119:G119"/>
    <mergeCell ref="C57:J57"/>
    <mergeCell ref="C73:J73"/>
    <mergeCell ref="C71:J71"/>
    <mergeCell ref="C69:J69"/>
    <mergeCell ref="C113:D113"/>
    <mergeCell ref="F115:G115"/>
    <mergeCell ref="F112:G112"/>
    <mergeCell ref="C112:D112"/>
    <mergeCell ref="F117:G117"/>
    <mergeCell ref="C109:J109"/>
    <mergeCell ref="C48:J48"/>
    <mergeCell ref="C26:J26"/>
  </mergeCells>
  <dataValidations count="1">
    <dataValidation type="list" allowBlank="1" showInputMessage="1" showErrorMessage="1" sqref="K50">
      <formula1>INDIRECT(K48)</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'Données pour feuille de calcul'!$Q$5:$Q$7</xm:f>
          </x14:formula1>
          <xm:sqref>K105 K21 K23 K25 K48 K102 K89</xm:sqref>
        </x14:dataValidation>
        <x14:dataValidation type="list" allowBlank="1" showInputMessage="1" showErrorMessage="1">
          <x14:formula1>
            <xm:f>'Données pour feuille de calcul'!$H$6:$H$132</xm:f>
          </x14:formula1>
          <xm:sqref>K44</xm:sqref>
        </x14:dataValidation>
        <x14:dataValidation type="list" allowBlank="1" showInputMessage="1" showErrorMessage="1">
          <x14:formula1>
            <xm:f>'Données pour feuille de calcul'!$U$31:$U$35</xm:f>
          </x14:formula1>
          <xm:sqref>K46</xm:sqref>
        </x14:dataValidation>
        <x14:dataValidation type="list" allowBlank="1" showInputMessage="1" showErrorMessage="1">
          <x14:formula1>
            <xm:f>'Données pour feuille de calcul'!$U$5:$U$35</xm:f>
          </x14:formula1>
          <xm:sqref>K103 K106</xm:sqref>
        </x14:dataValidation>
        <x14:dataValidation type="list" allowBlank="1" showInputMessage="1" showErrorMessage="1">
          <x14:formula1>
            <xm:f>'Données pour feuille de calcul'!$AG$5:$AG$15</xm:f>
          </x14:formula1>
          <xm:sqref>K31:K35 K37:K38 K40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37"/>
  <sheetViews>
    <sheetView zoomScale="85" zoomScaleNormal="85" workbookViewId="0">
      <selection sqref="A1:XFD1048576"/>
    </sheetView>
  </sheetViews>
  <sheetFormatPr baseColWidth="10" defaultRowHeight="15" x14ac:dyDescent="0.25"/>
  <cols>
    <col min="1" max="1" width="46.42578125" style="51" bestFit="1" customWidth="1"/>
    <col min="2" max="2" width="7.85546875" style="51" bestFit="1" customWidth="1"/>
    <col min="3" max="3" width="7.42578125" style="51" bestFit="1" customWidth="1"/>
    <col min="4" max="4" width="29.7109375" style="51" bestFit="1" customWidth="1"/>
    <col min="5" max="5" width="9.140625" style="51" bestFit="1" customWidth="1"/>
    <col min="6" max="6" width="11.42578125" style="51"/>
    <col min="7" max="7" width="11.42578125" style="51" customWidth="1"/>
    <col min="8" max="8" width="28.85546875" style="51" bestFit="1" customWidth="1"/>
    <col min="9" max="9" width="22.140625" style="51" bestFit="1" customWidth="1"/>
    <col min="10" max="10" width="24" style="51" bestFit="1" customWidth="1"/>
    <col min="11" max="11" width="11.42578125" style="51"/>
    <col min="12" max="12" width="23.85546875" style="51" bestFit="1" customWidth="1"/>
    <col min="13" max="13" width="6.28515625" style="51" bestFit="1" customWidth="1"/>
    <col min="14" max="14" width="9.28515625" style="51" bestFit="1" customWidth="1"/>
    <col min="15" max="15" width="74.28515625" style="51" bestFit="1" customWidth="1"/>
    <col min="16" max="16" width="9.28515625" style="51" bestFit="1" customWidth="1"/>
    <col min="17" max="17" width="19.28515625" style="51" bestFit="1" customWidth="1"/>
    <col min="18" max="18" width="11.42578125" style="51"/>
    <col min="19" max="19" width="22" style="52" bestFit="1" customWidth="1"/>
    <col min="20" max="20" width="11.42578125" style="52"/>
    <col min="21" max="21" width="8.85546875" style="52" bestFit="1" customWidth="1"/>
    <col min="22" max="22" width="11.42578125" style="51"/>
    <col min="23" max="23" width="12.140625" style="51" bestFit="1" customWidth="1"/>
    <col min="24" max="24" width="13.140625" style="51" customWidth="1"/>
    <col min="25" max="25" width="11.42578125" style="51"/>
    <col min="26" max="26" width="30.28515625" style="51" bestFit="1" customWidth="1"/>
    <col min="27" max="27" width="11.85546875" style="51" customWidth="1"/>
    <col min="28" max="28" width="15.5703125" style="51" customWidth="1"/>
    <col min="29" max="29" width="52.5703125" style="51" customWidth="1"/>
    <col min="30" max="30" width="11.42578125" style="51"/>
    <col min="31" max="31" width="41.140625" style="51" customWidth="1"/>
    <col min="32" max="32" width="11.42578125" style="51"/>
    <col min="33" max="33" width="12.7109375" style="51" customWidth="1"/>
    <col min="34" max="34" width="11.42578125" style="51"/>
    <col min="35" max="35" width="17.140625" style="51" customWidth="1"/>
    <col min="36" max="16384" width="11.42578125" style="51"/>
  </cols>
  <sheetData>
    <row r="1" spans="1:35" ht="27.75" customHeight="1" x14ac:dyDescent="0.5">
      <c r="A1" s="165" t="s">
        <v>141</v>
      </c>
      <c r="B1" s="165"/>
      <c r="C1" s="50"/>
      <c r="D1" s="50"/>
    </row>
    <row r="2" spans="1:35" ht="15" customHeight="1" x14ac:dyDescent="0.5">
      <c r="A2" s="50"/>
      <c r="B2" s="50"/>
      <c r="C2" s="50"/>
      <c r="D2" s="50"/>
      <c r="L2" s="52"/>
      <c r="M2" s="52"/>
      <c r="N2" s="52"/>
      <c r="O2" s="52"/>
      <c r="P2" s="52"/>
      <c r="Q2" s="52"/>
    </row>
    <row r="3" spans="1:35" x14ac:dyDescent="0.25">
      <c r="D3" s="52"/>
      <c r="E3" s="52"/>
      <c r="F3" s="52"/>
      <c r="L3" s="52"/>
      <c r="M3" s="52"/>
      <c r="N3" s="52"/>
      <c r="O3" s="52"/>
      <c r="P3" s="52"/>
      <c r="Q3" s="52"/>
    </row>
    <row r="4" spans="1:35" ht="15.75" customHeight="1" x14ac:dyDescent="0.25">
      <c r="A4" s="170" t="s">
        <v>0</v>
      </c>
      <c r="B4" s="171"/>
      <c r="D4" s="175" t="s">
        <v>11</v>
      </c>
      <c r="E4" s="176"/>
      <c r="F4" s="53"/>
      <c r="H4" s="168" t="s">
        <v>146</v>
      </c>
      <c r="I4" s="172"/>
      <c r="J4" s="169"/>
      <c r="L4" s="173" t="s">
        <v>140</v>
      </c>
      <c r="M4" s="174"/>
      <c r="N4" s="54"/>
      <c r="O4" s="55" t="s">
        <v>163</v>
      </c>
      <c r="P4" s="54"/>
      <c r="Q4" s="56" t="s">
        <v>142</v>
      </c>
      <c r="S4" s="56" t="s">
        <v>160</v>
      </c>
      <c r="U4" s="56" t="s">
        <v>161</v>
      </c>
      <c r="W4" s="168" t="s">
        <v>143</v>
      </c>
      <c r="X4" s="169"/>
      <c r="Z4" s="56" t="s">
        <v>162</v>
      </c>
      <c r="AB4" s="164" t="s">
        <v>164</v>
      </c>
      <c r="AC4" s="164"/>
      <c r="AE4" s="56" t="s">
        <v>165</v>
      </c>
      <c r="AG4" s="56" t="s">
        <v>166</v>
      </c>
      <c r="AI4" s="56" t="s">
        <v>167</v>
      </c>
    </row>
    <row r="5" spans="1:35" x14ac:dyDescent="0.25">
      <c r="A5" s="57" t="s">
        <v>9</v>
      </c>
      <c r="B5" s="58">
        <v>20670</v>
      </c>
      <c r="D5" s="59" t="s">
        <v>12</v>
      </c>
      <c r="E5" s="58" t="s">
        <v>159</v>
      </c>
      <c r="F5" s="52"/>
      <c r="H5" s="60" t="s">
        <v>13</v>
      </c>
      <c r="I5" s="60" t="s">
        <v>144</v>
      </c>
      <c r="J5" s="60" t="s">
        <v>145</v>
      </c>
      <c r="L5" s="57" t="s">
        <v>147</v>
      </c>
      <c r="M5" s="57">
        <v>7332</v>
      </c>
      <c r="N5" s="61"/>
      <c r="O5" s="62">
        <v>3480</v>
      </c>
      <c r="P5" s="61"/>
      <c r="Q5" s="56"/>
      <c r="S5" s="56"/>
      <c r="U5" s="63">
        <v>2000</v>
      </c>
      <c r="W5" s="57" t="s">
        <v>245</v>
      </c>
      <c r="X5" s="57" t="s">
        <v>252</v>
      </c>
      <c r="Z5" s="64">
        <v>10000</v>
      </c>
      <c r="AB5" s="65">
        <v>2014</v>
      </c>
      <c r="AC5" s="66">
        <v>4.0000000000000001E-3</v>
      </c>
      <c r="AE5" s="67">
        <v>112500</v>
      </c>
      <c r="AG5" s="68">
        <v>0</v>
      </c>
      <c r="AI5" s="71">
        <v>100000</v>
      </c>
    </row>
    <row r="6" spans="1:35" ht="20.25" customHeight="1" x14ac:dyDescent="0.25">
      <c r="A6" s="166" t="s">
        <v>1</v>
      </c>
      <c r="B6" s="167"/>
      <c r="D6" s="57" t="s">
        <v>153</v>
      </c>
      <c r="E6" s="69">
        <v>21720</v>
      </c>
      <c r="F6" s="52"/>
      <c r="H6" s="60"/>
      <c r="I6" s="60"/>
      <c r="J6" s="60"/>
      <c r="L6" s="57" t="s">
        <v>148</v>
      </c>
      <c r="M6" s="57">
        <v>6756</v>
      </c>
      <c r="N6" s="70"/>
      <c r="O6" s="67">
        <v>1740</v>
      </c>
      <c r="P6" s="70"/>
      <c r="Q6" s="57" t="s">
        <v>183</v>
      </c>
      <c r="S6" s="71">
        <v>25000</v>
      </c>
      <c r="U6" s="72">
        <v>2001</v>
      </c>
      <c r="W6" s="57" t="s">
        <v>252</v>
      </c>
      <c r="X6" s="57"/>
      <c r="Z6" s="74"/>
      <c r="AB6" s="65">
        <v>2015</v>
      </c>
      <c r="AC6" s="66">
        <v>2E-3</v>
      </c>
      <c r="AG6" s="68">
        <v>1</v>
      </c>
      <c r="AI6" s="71">
        <v>200000</v>
      </c>
    </row>
    <row r="7" spans="1:35" x14ac:dyDescent="0.25">
      <c r="A7" s="57" t="s">
        <v>2</v>
      </c>
      <c r="B7" s="58">
        <v>10815</v>
      </c>
      <c r="D7" s="57" t="s">
        <v>154</v>
      </c>
      <c r="E7" s="57">
        <v>20160</v>
      </c>
      <c r="F7" s="52"/>
      <c r="H7" s="57" t="s">
        <v>14</v>
      </c>
      <c r="I7" s="72">
        <v>2</v>
      </c>
      <c r="J7" s="72">
        <v>2</v>
      </c>
      <c r="L7" s="73" t="s">
        <v>149</v>
      </c>
      <c r="M7" s="73">
        <v>5352</v>
      </c>
      <c r="N7" s="52"/>
      <c r="O7" s="52"/>
      <c r="P7" s="52"/>
      <c r="Q7" s="57" t="s">
        <v>184</v>
      </c>
      <c r="S7" s="71">
        <v>40000</v>
      </c>
      <c r="U7" s="63">
        <v>2002</v>
      </c>
      <c r="AB7" s="65">
        <v>2016</v>
      </c>
      <c r="AC7" s="66">
        <v>2E-3</v>
      </c>
      <c r="AG7" s="68">
        <v>2</v>
      </c>
    </row>
    <row r="8" spans="1:35" x14ac:dyDescent="0.25">
      <c r="A8" s="57" t="s">
        <v>3</v>
      </c>
      <c r="B8" s="57">
        <v>7210</v>
      </c>
      <c r="D8" s="57" t="s">
        <v>155</v>
      </c>
      <c r="E8" s="57">
        <v>23760</v>
      </c>
      <c r="F8" s="52"/>
      <c r="H8" s="57" t="s">
        <v>123</v>
      </c>
      <c r="I8" s="75">
        <v>3</v>
      </c>
      <c r="J8" s="75">
        <v>2</v>
      </c>
      <c r="L8" s="73" t="s">
        <v>150</v>
      </c>
      <c r="M8" s="73">
        <v>4968</v>
      </c>
      <c r="N8" s="52"/>
      <c r="O8" s="52"/>
      <c r="P8" s="52"/>
      <c r="Q8" s="52"/>
      <c r="U8" s="72">
        <v>2003</v>
      </c>
      <c r="AB8" s="65">
        <v>2017</v>
      </c>
      <c r="AC8" s="66">
        <v>1.5E-3</v>
      </c>
      <c r="AG8" s="68">
        <v>3</v>
      </c>
    </row>
    <row r="9" spans="1:35" x14ac:dyDescent="0.25">
      <c r="A9" s="57" t="s">
        <v>4</v>
      </c>
      <c r="B9" s="58">
        <v>3605</v>
      </c>
      <c r="D9" s="57" t="s">
        <v>156</v>
      </c>
      <c r="E9" s="57">
        <v>22200</v>
      </c>
      <c r="F9" s="52"/>
      <c r="H9" s="57" t="s">
        <v>15</v>
      </c>
      <c r="I9" s="72">
        <v>3</v>
      </c>
      <c r="J9" s="72">
        <v>1</v>
      </c>
      <c r="L9" s="73" t="s">
        <v>151</v>
      </c>
      <c r="M9" s="73">
        <v>1752</v>
      </c>
      <c r="N9" s="52"/>
      <c r="O9" s="52"/>
      <c r="P9" s="52"/>
      <c r="Q9" s="52"/>
      <c r="U9" s="63">
        <v>2004</v>
      </c>
      <c r="AB9" s="65">
        <v>2018</v>
      </c>
      <c r="AC9" s="66">
        <v>1.1999999999999999E-3</v>
      </c>
      <c r="AG9" s="68">
        <v>4</v>
      </c>
    </row>
    <row r="10" spans="1:35" x14ac:dyDescent="0.25">
      <c r="A10" s="166" t="s">
        <v>5</v>
      </c>
      <c r="B10" s="167"/>
      <c r="D10" s="57" t="s">
        <v>157</v>
      </c>
      <c r="E10" s="57">
        <v>25920</v>
      </c>
      <c r="F10" s="52"/>
      <c r="H10" s="57" t="s">
        <v>16</v>
      </c>
      <c r="I10" s="72">
        <v>2</v>
      </c>
      <c r="J10" s="72">
        <v>1</v>
      </c>
      <c r="L10" s="73" t="s">
        <v>152</v>
      </c>
      <c r="M10" s="73">
        <v>1596</v>
      </c>
      <c r="N10" s="52"/>
      <c r="O10" s="52"/>
      <c r="P10" s="52"/>
      <c r="Q10" s="52"/>
      <c r="U10" s="72">
        <v>2005</v>
      </c>
      <c r="AB10" s="65">
        <v>2019</v>
      </c>
      <c r="AC10" s="66">
        <v>1.1000000000000001E-3</v>
      </c>
      <c r="AG10" s="68">
        <v>5</v>
      </c>
    </row>
    <row r="11" spans="1:35" x14ac:dyDescent="0.25">
      <c r="A11" s="57" t="s">
        <v>6</v>
      </c>
      <c r="B11" s="58">
        <v>7590</v>
      </c>
      <c r="D11" s="57" t="s">
        <v>158</v>
      </c>
      <c r="E11" s="76">
        <v>24000</v>
      </c>
      <c r="F11" s="52"/>
      <c r="H11" s="57" t="s">
        <v>17</v>
      </c>
      <c r="I11" s="72">
        <v>3</v>
      </c>
      <c r="J11" s="72">
        <v>2</v>
      </c>
      <c r="L11" s="52"/>
      <c r="M11" s="52"/>
      <c r="N11" s="52"/>
      <c r="O11" s="52"/>
      <c r="P11" s="52"/>
      <c r="Q11" s="52"/>
      <c r="U11" s="63">
        <v>2006</v>
      </c>
      <c r="AB11" s="65">
        <v>2020</v>
      </c>
      <c r="AC11" s="66">
        <v>8.9999999999999998E-4</v>
      </c>
      <c r="AG11" s="68">
        <v>6</v>
      </c>
    </row>
    <row r="12" spans="1:35" x14ac:dyDescent="0.25">
      <c r="A12" s="57" t="s">
        <v>7</v>
      </c>
      <c r="B12" s="58">
        <v>6325</v>
      </c>
      <c r="D12" s="52"/>
      <c r="E12" s="77"/>
      <c r="F12" s="52"/>
      <c r="H12" s="57" t="s">
        <v>124</v>
      </c>
      <c r="I12" s="75">
        <v>2</v>
      </c>
      <c r="J12" s="75">
        <v>1</v>
      </c>
      <c r="L12" s="52"/>
      <c r="O12" s="52"/>
      <c r="P12" s="52"/>
      <c r="Q12" s="52"/>
      <c r="U12" s="72">
        <v>2007</v>
      </c>
      <c r="AB12" s="65">
        <v>2021</v>
      </c>
      <c r="AC12" s="66">
        <v>5.9999999999999995E-4</v>
      </c>
      <c r="AG12" s="68">
        <v>7</v>
      </c>
    </row>
    <row r="13" spans="1:35" x14ac:dyDescent="0.25">
      <c r="A13" s="57" t="s">
        <v>8</v>
      </c>
      <c r="B13" s="58">
        <v>5270</v>
      </c>
      <c r="D13" s="52"/>
      <c r="E13" s="78"/>
      <c r="F13" s="52"/>
      <c r="H13" s="57" t="s">
        <v>18</v>
      </c>
      <c r="I13" s="72">
        <v>3</v>
      </c>
      <c r="J13" s="72">
        <v>2</v>
      </c>
      <c r="O13" s="52"/>
      <c r="P13" s="52"/>
      <c r="Q13" s="52"/>
      <c r="U13" s="63">
        <v>2008</v>
      </c>
      <c r="AB13" s="65">
        <v>2022</v>
      </c>
      <c r="AC13" s="66">
        <v>2.2000000000000001E-3</v>
      </c>
      <c r="AG13" s="68">
        <v>8</v>
      </c>
    </row>
    <row r="14" spans="1:35" x14ac:dyDescent="0.25">
      <c r="A14" s="57" t="s">
        <v>10</v>
      </c>
      <c r="B14" s="58">
        <v>4390</v>
      </c>
      <c r="D14" s="52"/>
      <c r="E14" s="78"/>
      <c r="F14" s="52"/>
      <c r="H14" s="57" t="s">
        <v>19</v>
      </c>
      <c r="I14" s="72">
        <v>3</v>
      </c>
      <c r="J14" s="72">
        <v>2</v>
      </c>
      <c r="O14" s="52"/>
      <c r="P14" s="52"/>
      <c r="Q14" s="52"/>
      <c r="U14" s="72">
        <v>2009</v>
      </c>
      <c r="AB14" s="65">
        <v>2023</v>
      </c>
      <c r="AC14" s="66">
        <v>6.6E-3</v>
      </c>
      <c r="AG14" s="68">
        <v>9</v>
      </c>
    </row>
    <row r="15" spans="1:35" x14ac:dyDescent="0.25">
      <c r="A15" s="57" t="s">
        <v>4</v>
      </c>
      <c r="B15" s="58">
        <v>3660</v>
      </c>
      <c r="D15" s="52"/>
      <c r="E15" s="78"/>
      <c r="F15" s="52"/>
      <c r="H15" s="57" t="s">
        <v>125</v>
      </c>
      <c r="I15" s="75">
        <v>3</v>
      </c>
      <c r="J15" s="75">
        <v>1</v>
      </c>
      <c r="L15" s="52"/>
      <c r="O15" s="52"/>
      <c r="P15" s="52"/>
      <c r="Q15" s="52"/>
      <c r="U15" s="63">
        <v>2010</v>
      </c>
      <c r="AB15" s="65">
        <v>2024</v>
      </c>
      <c r="AC15" s="66">
        <v>7.1999999999999998E-3</v>
      </c>
      <c r="AG15" s="68">
        <v>10</v>
      </c>
    </row>
    <row r="16" spans="1:35" x14ac:dyDescent="0.25">
      <c r="D16" s="52"/>
      <c r="E16" s="78"/>
      <c r="F16" s="52"/>
      <c r="H16" s="57" t="s">
        <v>20</v>
      </c>
      <c r="I16" s="72">
        <v>2</v>
      </c>
      <c r="J16" s="72">
        <v>2</v>
      </c>
      <c r="L16" s="52"/>
      <c r="M16" s="52"/>
      <c r="N16" s="52"/>
      <c r="O16" s="52"/>
      <c r="P16" s="52"/>
      <c r="Q16" s="52"/>
      <c r="U16" s="72">
        <v>2011</v>
      </c>
      <c r="AB16" s="65">
        <v>2025</v>
      </c>
      <c r="AC16" s="79">
        <v>7.1999999999999998E-3</v>
      </c>
    </row>
    <row r="17" spans="1:29" x14ac:dyDescent="0.25">
      <c r="D17" s="52"/>
      <c r="E17" s="52"/>
      <c r="F17" s="52"/>
      <c r="H17" s="57" t="s">
        <v>21</v>
      </c>
      <c r="I17" s="72">
        <v>2</v>
      </c>
      <c r="J17" s="72">
        <v>2</v>
      </c>
      <c r="L17" s="52"/>
      <c r="M17" s="52"/>
      <c r="N17" s="52"/>
      <c r="O17" s="52"/>
      <c r="P17" s="52"/>
      <c r="Q17" s="52"/>
      <c r="U17" s="63">
        <v>2012</v>
      </c>
      <c r="AB17" s="65">
        <v>2026</v>
      </c>
      <c r="AC17" s="66"/>
    </row>
    <row r="18" spans="1:29" x14ac:dyDescent="0.25">
      <c r="D18" s="80"/>
      <c r="E18" s="78"/>
      <c r="F18" s="52"/>
      <c r="H18" s="57" t="s">
        <v>22</v>
      </c>
      <c r="I18" s="72">
        <v>3</v>
      </c>
      <c r="J18" s="72">
        <v>2</v>
      </c>
      <c r="L18" s="52"/>
      <c r="M18" s="52"/>
      <c r="N18" s="52"/>
      <c r="O18" s="52"/>
      <c r="P18" s="52"/>
      <c r="Q18" s="52"/>
      <c r="U18" s="72">
        <v>2013</v>
      </c>
      <c r="AB18" s="65">
        <v>2027</v>
      </c>
      <c r="AC18" s="66"/>
    </row>
    <row r="19" spans="1:29" x14ac:dyDescent="0.25">
      <c r="D19" s="52"/>
      <c r="E19" s="80"/>
      <c r="F19" s="70"/>
      <c r="H19" s="57" t="s">
        <v>23</v>
      </c>
      <c r="I19" s="72">
        <v>2</v>
      </c>
      <c r="J19" s="72">
        <v>2</v>
      </c>
      <c r="L19" s="52"/>
      <c r="M19" s="52"/>
      <c r="N19" s="52"/>
      <c r="O19" s="52"/>
      <c r="P19" s="52"/>
      <c r="Q19" s="52"/>
      <c r="U19" s="63">
        <v>2014</v>
      </c>
      <c r="AB19" s="65">
        <v>2028</v>
      </c>
      <c r="AC19" s="66"/>
    </row>
    <row r="20" spans="1:29" x14ac:dyDescent="0.25">
      <c r="D20" s="52"/>
      <c r="E20" s="52"/>
      <c r="F20" s="52"/>
      <c r="H20" s="57" t="s">
        <v>24</v>
      </c>
      <c r="I20" s="72">
        <v>3</v>
      </c>
      <c r="J20" s="72">
        <v>2</v>
      </c>
      <c r="L20" s="52"/>
      <c r="M20" s="52"/>
      <c r="N20" s="52"/>
      <c r="O20" s="52"/>
      <c r="P20" s="52"/>
      <c r="Q20" s="52"/>
      <c r="U20" s="72">
        <v>2015</v>
      </c>
      <c r="AB20" s="65">
        <v>2029</v>
      </c>
      <c r="AC20" s="66"/>
    </row>
    <row r="21" spans="1:29" x14ac:dyDescent="0.25">
      <c r="D21" s="52"/>
      <c r="E21" s="52"/>
      <c r="F21" s="52"/>
      <c r="H21" s="57" t="s">
        <v>25</v>
      </c>
      <c r="I21" s="72">
        <v>2</v>
      </c>
      <c r="J21" s="72">
        <v>2</v>
      </c>
      <c r="L21" s="52"/>
      <c r="M21" s="52"/>
      <c r="N21" s="52"/>
      <c r="O21" s="52"/>
      <c r="P21" s="52"/>
      <c r="Q21" s="52"/>
      <c r="U21" s="63">
        <v>2016</v>
      </c>
      <c r="AB21" s="65">
        <v>2030</v>
      </c>
      <c r="AC21" s="66"/>
    </row>
    <row r="22" spans="1:29" x14ac:dyDescent="0.25">
      <c r="D22" s="52"/>
      <c r="E22" s="52"/>
      <c r="F22" s="52"/>
      <c r="H22" s="57" t="s">
        <v>126</v>
      </c>
      <c r="I22" s="75">
        <v>3</v>
      </c>
      <c r="J22" s="75">
        <v>2</v>
      </c>
      <c r="L22" s="52"/>
      <c r="M22" s="52"/>
      <c r="N22" s="52"/>
      <c r="O22" s="52"/>
      <c r="P22" s="52"/>
      <c r="Q22" s="52"/>
      <c r="U22" s="72">
        <v>2017</v>
      </c>
      <c r="AB22" s="65">
        <v>2031</v>
      </c>
      <c r="AC22" s="66"/>
    </row>
    <row r="23" spans="1:29" x14ac:dyDescent="0.25">
      <c r="E23" s="52"/>
      <c r="F23" s="52"/>
      <c r="H23" s="57" t="s">
        <v>26</v>
      </c>
      <c r="I23" s="72">
        <v>2</v>
      </c>
      <c r="J23" s="72">
        <v>2</v>
      </c>
      <c r="L23" s="52"/>
      <c r="M23" s="52"/>
      <c r="N23" s="52"/>
      <c r="O23" s="52"/>
      <c r="P23" s="52"/>
      <c r="Q23" s="52"/>
      <c r="U23" s="63">
        <v>2018</v>
      </c>
      <c r="AB23" s="65">
        <v>2032</v>
      </c>
      <c r="AC23" s="66"/>
    </row>
    <row r="24" spans="1:29" x14ac:dyDescent="0.25">
      <c r="H24" s="57" t="s">
        <v>27</v>
      </c>
      <c r="I24" s="72">
        <v>3</v>
      </c>
      <c r="J24" s="72">
        <v>2</v>
      </c>
      <c r="L24" s="52"/>
      <c r="M24" s="52"/>
      <c r="N24" s="52"/>
      <c r="O24" s="52"/>
      <c r="P24" s="52"/>
      <c r="Q24" s="52"/>
      <c r="U24" s="72">
        <v>2019</v>
      </c>
      <c r="AB24" s="65">
        <v>2033</v>
      </c>
      <c r="AC24" s="66"/>
    </row>
    <row r="25" spans="1:29" x14ac:dyDescent="0.25">
      <c r="H25" s="57" t="s">
        <v>28</v>
      </c>
      <c r="I25" s="72">
        <v>3</v>
      </c>
      <c r="J25" s="72">
        <v>2</v>
      </c>
      <c r="L25" s="52"/>
      <c r="M25" s="52"/>
      <c r="N25" s="52"/>
      <c r="O25" s="52"/>
      <c r="P25" s="52"/>
      <c r="Q25" s="52"/>
      <c r="U25" s="63">
        <v>2020</v>
      </c>
      <c r="AB25" s="65">
        <v>2034</v>
      </c>
      <c r="AC25" s="66"/>
    </row>
    <row r="26" spans="1:29" x14ac:dyDescent="0.25">
      <c r="H26" s="57" t="s">
        <v>127</v>
      </c>
      <c r="I26" s="72">
        <v>3</v>
      </c>
      <c r="J26" s="72">
        <v>2</v>
      </c>
      <c r="L26" s="52"/>
      <c r="M26" s="52"/>
      <c r="N26" s="52"/>
      <c r="O26" s="52"/>
      <c r="P26" s="52"/>
      <c r="Q26" s="52"/>
      <c r="U26" s="72">
        <v>2021</v>
      </c>
    </row>
    <row r="27" spans="1:29" x14ac:dyDescent="0.25">
      <c r="H27" s="57" t="s">
        <v>29</v>
      </c>
      <c r="I27" s="72">
        <v>3</v>
      </c>
      <c r="J27" s="72">
        <v>1</v>
      </c>
      <c r="L27" s="52"/>
      <c r="M27" s="52"/>
      <c r="N27" s="52"/>
      <c r="O27" s="52"/>
      <c r="P27" s="52"/>
      <c r="Q27" s="52"/>
      <c r="U27" s="63">
        <v>2022</v>
      </c>
    </row>
    <row r="28" spans="1:29" x14ac:dyDescent="0.25">
      <c r="H28" s="57" t="s">
        <v>30</v>
      </c>
      <c r="I28" s="72">
        <v>3</v>
      </c>
      <c r="J28" s="72">
        <v>2</v>
      </c>
      <c r="L28" s="52"/>
      <c r="M28" s="52"/>
      <c r="N28" s="52"/>
      <c r="O28" s="52"/>
      <c r="P28" s="52"/>
      <c r="Q28" s="52"/>
      <c r="U28" s="72">
        <v>2023</v>
      </c>
    </row>
    <row r="29" spans="1:29" x14ac:dyDescent="0.25">
      <c r="H29" s="57" t="s">
        <v>31</v>
      </c>
      <c r="I29" s="72">
        <v>3</v>
      </c>
      <c r="J29" s="72">
        <v>2</v>
      </c>
      <c r="L29" s="52"/>
      <c r="M29" s="52"/>
      <c r="N29" s="52"/>
      <c r="O29" s="52"/>
      <c r="P29" s="52"/>
      <c r="Q29" s="52"/>
      <c r="U29" s="63">
        <v>2024</v>
      </c>
    </row>
    <row r="30" spans="1:29" x14ac:dyDescent="0.25">
      <c r="A30" s="81"/>
      <c r="H30" s="57" t="s">
        <v>32</v>
      </c>
      <c r="I30" s="72">
        <v>2</v>
      </c>
      <c r="J30" s="72">
        <v>1</v>
      </c>
      <c r="Q30" s="52"/>
      <c r="U30" s="72">
        <v>2025</v>
      </c>
    </row>
    <row r="31" spans="1:29" x14ac:dyDescent="0.25">
      <c r="H31" s="57" t="s">
        <v>33</v>
      </c>
      <c r="I31" s="72">
        <v>3</v>
      </c>
      <c r="J31" s="72">
        <v>1</v>
      </c>
      <c r="U31" s="63">
        <v>2026</v>
      </c>
    </row>
    <row r="32" spans="1:29" x14ac:dyDescent="0.25">
      <c r="H32" s="57" t="s">
        <v>34</v>
      </c>
      <c r="I32" s="72">
        <v>2</v>
      </c>
      <c r="J32" s="72">
        <v>2</v>
      </c>
      <c r="U32" s="72">
        <v>2027</v>
      </c>
    </row>
    <row r="33" spans="8:21" x14ac:dyDescent="0.25">
      <c r="H33" s="57" t="s">
        <v>35</v>
      </c>
      <c r="I33" s="72">
        <v>2</v>
      </c>
      <c r="J33" s="72">
        <v>2</v>
      </c>
      <c r="U33" s="63">
        <v>2028</v>
      </c>
    </row>
    <row r="34" spans="8:21" x14ac:dyDescent="0.25">
      <c r="H34" s="57" t="s">
        <v>36</v>
      </c>
      <c r="I34" s="72">
        <v>3</v>
      </c>
      <c r="J34" s="72">
        <v>2</v>
      </c>
      <c r="U34" s="72">
        <v>2029</v>
      </c>
    </row>
    <row r="35" spans="8:21" x14ac:dyDescent="0.25">
      <c r="H35" s="57" t="s">
        <v>37</v>
      </c>
      <c r="I35" s="72">
        <v>3</v>
      </c>
      <c r="J35" s="72">
        <v>2</v>
      </c>
      <c r="U35" s="63">
        <v>2030</v>
      </c>
    </row>
    <row r="36" spans="8:21" x14ac:dyDescent="0.25">
      <c r="H36" s="57" t="s">
        <v>38</v>
      </c>
      <c r="I36" s="72">
        <v>3</v>
      </c>
      <c r="J36" s="72">
        <v>2</v>
      </c>
      <c r="U36" s="57"/>
    </row>
    <row r="37" spans="8:21" x14ac:dyDescent="0.25">
      <c r="H37" s="57" t="s">
        <v>39</v>
      </c>
      <c r="I37" s="72">
        <v>3</v>
      </c>
      <c r="J37" s="72">
        <v>2</v>
      </c>
      <c r="U37" s="82"/>
    </row>
    <row r="38" spans="8:21" x14ac:dyDescent="0.25">
      <c r="H38" s="57" t="s">
        <v>40</v>
      </c>
      <c r="I38" s="72">
        <v>2</v>
      </c>
      <c r="J38" s="72">
        <v>2</v>
      </c>
      <c r="U38" s="57"/>
    </row>
    <row r="39" spans="8:21" x14ac:dyDescent="0.25">
      <c r="H39" s="57" t="s">
        <v>41</v>
      </c>
      <c r="I39" s="72">
        <v>2</v>
      </c>
      <c r="J39" s="72">
        <v>2</v>
      </c>
      <c r="U39" s="82"/>
    </row>
    <row r="40" spans="8:21" x14ac:dyDescent="0.25">
      <c r="H40" s="57" t="s">
        <v>128</v>
      </c>
      <c r="I40" s="72">
        <v>3</v>
      </c>
      <c r="J40" s="72">
        <v>2</v>
      </c>
      <c r="U40" s="57"/>
    </row>
    <row r="41" spans="8:21" x14ac:dyDescent="0.25">
      <c r="H41" s="57" t="s">
        <v>42</v>
      </c>
      <c r="I41" s="72">
        <v>2</v>
      </c>
      <c r="J41" s="72">
        <v>2</v>
      </c>
      <c r="U41" s="82"/>
    </row>
    <row r="42" spans="8:21" x14ac:dyDescent="0.25">
      <c r="H42" s="57" t="s">
        <v>43</v>
      </c>
      <c r="I42" s="72">
        <v>2</v>
      </c>
      <c r="J42" s="72">
        <v>1</v>
      </c>
      <c r="U42" s="57"/>
    </row>
    <row r="43" spans="8:21" x14ac:dyDescent="0.25">
      <c r="H43" s="57" t="s">
        <v>44</v>
      </c>
      <c r="I43" s="72">
        <v>3</v>
      </c>
      <c r="J43" s="72">
        <v>2</v>
      </c>
      <c r="K43" s="83"/>
      <c r="U43" s="82"/>
    </row>
    <row r="44" spans="8:21" x14ac:dyDescent="0.25">
      <c r="H44" s="57" t="s">
        <v>45</v>
      </c>
      <c r="I44" s="72">
        <v>3</v>
      </c>
      <c r="J44" s="84">
        <v>2</v>
      </c>
      <c r="K44" s="83"/>
      <c r="U44" s="57"/>
    </row>
    <row r="45" spans="8:21" x14ac:dyDescent="0.25">
      <c r="H45" s="57" t="s">
        <v>46</v>
      </c>
      <c r="I45" s="72">
        <v>2</v>
      </c>
      <c r="J45" s="84">
        <v>1</v>
      </c>
      <c r="K45" s="83"/>
      <c r="U45" s="82"/>
    </row>
    <row r="46" spans="8:21" x14ac:dyDescent="0.25">
      <c r="H46" s="57" t="s">
        <v>47</v>
      </c>
      <c r="I46" s="72">
        <v>2</v>
      </c>
      <c r="J46" s="84">
        <v>1</v>
      </c>
      <c r="K46" s="83"/>
      <c r="U46" s="57"/>
    </row>
    <row r="47" spans="8:21" x14ac:dyDescent="0.25">
      <c r="H47" s="57" t="s">
        <v>48</v>
      </c>
      <c r="I47" s="72">
        <v>2</v>
      </c>
      <c r="J47" s="84">
        <v>2</v>
      </c>
      <c r="K47" s="83"/>
      <c r="U47" s="82"/>
    </row>
    <row r="48" spans="8:21" x14ac:dyDescent="0.25">
      <c r="H48" s="57" t="s">
        <v>49</v>
      </c>
      <c r="I48" s="72">
        <v>2</v>
      </c>
      <c r="J48" s="84">
        <v>1</v>
      </c>
      <c r="K48" s="83"/>
      <c r="U48" s="57"/>
    </row>
    <row r="49" spans="8:11" x14ac:dyDescent="0.25">
      <c r="H49" s="57" t="s">
        <v>129</v>
      </c>
      <c r="I49" s="72">
        <v>3</v>
      </c>
      <c r="J49" s="84">
        <v>2</v>
      </c>
      <c r="K49" s="83"/>
    </row>
    <row r="50" spans="8:11" x14ac:dyDescent="0.25">
      <c r="H50" s="57" t="s">
        <v>50</v>
      </c>
      <c r="I50" s="72">
        <v>3</v>
      </c>
      <c r="J50" s="84">
        <v>2</v>
      </c>
      <c r="K50" s="83"/>
    </row>
    <row r="51" spans="8:11" x14ac:dyDescent="0.25">
      <c r="H51" s="57" t="s">
        <v>51</v>
      </c>
      <c r="I51" s="72">
        <v>3</v>
      </c>
      <c r="J51" s="84">
        <v>2</v>
      </c>
      <c r="K51" s="83"/>
    </row>
    <row r="52" spans="8:11" x14ac:dyDescent="0.25">
      <c r="H52" s="57" t="s">
        <v>52</v>
      </c>
      <c r="I52" s="72">
        <v>2</v>
      </c>
      <c r="J52" s="84">
        <v>1</v>
      </c>
      <c r="K52" s="83"/>
    </row>
    <row r="53" spans="8:11" x14ac:dyDescent="0.25">
      <c r="H53" s="57" t="s">
        <v>53</v>
      </c>
      <c r="I53" s="72">
        <v>3</v>
      </c>
      <c r="J53" s="84">
        <v>2</v>
      </c>
      <c r="K53" s="83"/>
    </row>
    <row r="54" spans="8:11" x14ac:dyDescent="0.25">
      <c r="H54" s="57" t="s">
        <v>54</v>
      </c>
      <c r="I54" s="72">
        <v>3</v>
      </c>
      <c r="J54" s="84">
        <v>2</v>
      </c>
      <c r="K54" s="83"/>
    </row>
    <row r="55" spans="8:11" x14ac:dyDescent="0.25">
      <c r="H55" s="57" t="s">
        <v>130</v>
      </c>
      <c r="I55" s="72">
        <v>2</v>
      </c>
      <c r="J55" s="84">
        <v>1</v>
      </c>
      <c r="K55" s="83"/>
    </row>
    <row r="56" spans="8:11" x14ac:dyDescent="0.25">
      <c r="H56" s="57" t="s">
        <v>55</v>
      </c>
      <c r="I56" s="72">
        <v>2</v>
      </c>
      <c r="J56" s="84">
        <v>2</v>
      </c>
      <c r="K56" s="83"/>
    </row>
    <row r="57" spans="8:11" x14ac:dyDescent="0.25">
      <c r="H57" s="57" t="s">
        <v>131</v>
      </c>
      <c r="I57" s="72">
        <v>3</v>
      </c>
      <c r="J57" s="84">
        <v>2</v>
      </c>
      <c r="K57" s="83"/>
    </row>
    <row r="58" spans="8:11" x14ac:dyDescent="0.25">
      <c r="H58" s="57" t="s">
        <v>56</v>
      </c>
      <c r="I58" s="72">
        <v>2</v>
      </c>
      <c r="J58" s="84">
        <v>1</v>
      </c>
      <c r="K58" s="83"/>
    </row>
    <row r="59" spans="8:11" x14ac:dyDescent="0.25">
      <c r="H59" s="57" t="s">
        <v>57</v>
      </c>
      <c r="I59" s="72">
        <v>3</v>
      </c>
      <c r="J59" s="84">
        <v>2</v>
      </c>
      <c r="K59" s="83"/>
    </row>
    <row r="60" spans="8:11" x14ac:dyDescent="0.25">
      <c r="H60" s="57" t="s">
        <v>58</v>
      </c>
      <c r="I60" s="72">
        <v>3</v>
      </c>
      <c r="J60" s="84">
        <v>2</v>
      </c>
      <c r="K60" s="83"/>
    </row>
    <row r="61" spans="8:11" x14ac:dyDescent="0.25">
      <c r="H61" s="57" t="s">
        <v>59</v>
      </c>
      <c r="I61" s="72">
        <v>3</v>
      </c>
      <c r="J61" s="84">
        <v>2</v>
      </c>
      <c r="K61" s="83"/>
    </row>
    <row r="62" spans="8:11" x14ac:dyDescent="0.25">
      <c r="H62" s="57" t="s">
        <v>132</v>
      </c>
      <c r="I62" s="72">
        <v>3</v>
      </c>
      <c r="J62" s="84">
        <v>2</v>
      </c>
      <c r="K62" s="83"/>
    </row>
    <row r="63" spans="8:11" x14ac:dyDescent="0.25">
      <c r="H63" s="57" t="s">
        <v>60</v>
      </c>
      <c r="I63" s="72">
        <v>2</v>
      </c>
      <c r="J63" s="84">
        <v>2</v>
      </c>
      <c r="K63" s="83"/>
    </row>
    <row r="64" spans="8:11" x14ac:dyDescent="0.25">
      <c r="H64" s="57" t="s">
        <v>133</v>
      </c>
      <c r="I64" s="72">
        <v>2</v>
      </c>
      <c r="J64" s="84">
        <v>2</v>
      </c>
      <c r="K64" s="83"/>
    </row>
    <row r="65" spans="8:11" x14ac:dyDescent="0.25">
      <c r="H65" s="57" t="s">
        <v>61</v>
      </c>
      <c r="I65" s="72">
        <v>3</v>
      </c>
      <c r="J65" s="84">
        <v>1</v>
      </c>
      <c r="K65" s="83"/>
    </row>
    <row r="66" spans="8:11" x14ac:dyDescent="0.25">
      <c r="H66" s="57" t="s">
        <v>62</v>
      </c>
      <c r="I66" s="72">
        <v>3</v>
      </c>
      <c r="J66" s="84">
        <v>2</v>
      </c>
      <c r="K66" s="83"/>
    </row>
    <row r="67" spans="8:11" x14ac:dyDescent="0.25">
      <c r="H67" s="57" t="s">
        <v>63</v>
      </c>
      <c r="I67" s="72">
        <v>2</v>
      </c>
      <c r="J67" s="84">
        <v>1</v>
      </c>
      <c r="K67" s="83"/>
    </row>
    <row r="68" spans="8:11" x14ac:dyDescent="0.25">
      <c r="H68" s="57" t="s">
        <v>64</v>
      </c>
      <c r="I68" s="72">
        <v>3</v>
      </c>
      <c r="J68" s="84">
        <v>2</v>
      </c>
      <c r="K68" s="83"/>
    </row>
    <row r="69" spans="8:11" x14ac:dyDescent="0.25">
      <c r="H69" s="57" t="s">
        <v>134</v>
      </c>
      <c r="I69" s="72">
        <v>3</v>
      </c>
      <c r="J69" s="84">
        <v>2</v>
      </c>
      <c r="K69" s="83"/>
    </row>
    <row r="70" spans="8:11" x14ac:dyDescent="0.25">
      <c r="H70" s="57" t="s">
        <v>65</v>
      </c>
      <c r="I70" s="72">
        <v>3</v>
      </c>
      <c r="J70" s="84">
        <v>2</v>
      </c>
      <c r="K70" s="83"/>
    </row>
    <row r="71" spans="8:11" x14ac:dyDescent="0.25">
      <c r="H71" s="57" t="s">
        <v>135</v>
      </c>
      <c r="I71" s="72">
        <v>2</v>
      </c>
      <c r="J71" s="84">
        <v>1</v>
      </c>
      <c r="K71" s="83"/>
    </row>
    <row r="72" spans="8:11" x14ac:dyDescent="0.25">
      <c r="H72" s="57" t="s">
        <v>66</v>
      </c>
      <c r="I72" s="72">
        <v>3</v>
      </c>
      <c r="J72" s="84">
        <v>2</v>
      </c>
      <c r="K72" s="83"/>
    </row>
    <row r="73" spans="8:11" x14ac:dyDescent="0.25">
      <c r="H73" s="57" t="s">
        <v>67</v>
      </c>
      <c r="I73" s="72">
        <v>3</v>
      </c>
      <c r="J73" s="84">
        <v>2</v>
      </c>
      <c r="K73" s="83"/>
    </row>
    <row r="74" spans="8:11" x14ac:dyDescent="0.25">
      <c r="H74" s="57" t="s">
        <v>68</v>
      </c>
      <c r="I74" s="72">
        <v>3</v>
      </c>
      <c r="J74" s="84">
        <v>2</v>
      </c>
      <c r="K74" s="83"/>
    </row>
    <row r="75" spans="8:11" x14ac:dyDescent="0.25">
      <c r="H75" s="57" t="s">
        <v>69</v>
      </c>
      <c r="I75" s="72">
        <v>2</v>
      </c>
      <c r="J75" s="84">
        <v>1</v>
      </c>
      <c r="K75" s="83"/>
    </row>
    <row r="76" spans="8:11" x14ac:dyDescent="0.25">
      <c r="H76" s="57" t="s">
        <v>70</v>
      </c>
      <c r="I76" s="72">
        <v>2</v>
      </c>
      <c r="J76" s="84">
        <v>2</v>
      </c>
      <c r="K76" s="83"/>
    </row>
    <row r="77" spans="8:11" x14ac:dyDescent="0.25">
      <c r="H77" s="57" t="s">
        <v>71</v>
      </c>
      <c r="I77" s="72">
        <v>3</v>
      </c>
      <c r="J77" s="84">
        <v>2</v>
      </c>
      <c r="K77" s="83"/>
    </row>
    <row r="78" spans="8:11" x14ac:dyDescent="0.25">
      <c r="H78" s="57" t="s">
        <v>72</v>
      </c>
      <c r="I78" s="72">
        <v>2</v>
      </c>
      <c r="J78" s="84">
        <v>1</v>
      </c>
      <c r="K78" s="83"/>
    </row>
    <row r="79" spans="8:11" x14ac:dyDescent="0.25">
      <c r="H79" s="57" t="s">
        <v>73</v>
      </c>
      <c r="I79" s="72">
        <v>3</v>
      </c>
      <c r="J79" s="84">
        <v>2</v>
      </c>
      <c r="K79" s="83"/>
    </row>
    <row r="80" spans="8:11" x14ac:dyDescent="0.25">
      <c r="H80" s="57" t="s">
        <v>74</v>
      </c>
      <c r="I80" s="72">
        <v>2</v>
      </c>
      <c r="J80" s="84">
        <v>2</v>
      </c>
      <c r="K80" s="83"/>
    </row>
    <row r="81" spans="8:11" x14ac:dyDescent="0.25">
      <c r="H81" s="57" t="s">
        <v>75</v>
      </c>
      <c r="I81" s="72">
        <v>3</v>
      </c>
      <c r="J81" s="84">
        <v>2</v>
      </c>
      <c r="K81" s="83"/>
    </row>
    <row r="82" spans="8:11" x14ac:dyDescent="0.25">
      <c r="H82" s="57" t="s">
        <v>76</v>
      </c>
      <c r="I82" s="72">
        <v>3</v>
      </c>
      <c r="J82" s="84">
        <v>2</v>
      </c>
      <c r="K82" s="83"/>
    </row>
    <row r="83" spans="8:11" x14ac:dyDescent="0.25">
      <c r="H83" s="57" t="s">
        <v>77</v>
      </c>
      <c r="I83" s="72">
        <v>3</v>
      </c>
      <c r="J83" s="84">
        <v>2</v>
      </c>
      <c r="K83" s="83"/>
    </row>
    <row r="84" spans="8:11" x14ac:dyDescent="0.25">
      <c r="H84" s="57" t="s">
        <v>136</v>
      </c>
      <c r="I84" s="72">
        <v>3</v>
      </c>
      <c r="J84" s="84">
        <v>2</v>
      </c>
      <c r="K84" s="83"/>
    </row>
    <row r="85" spans="8:11" x14ac:dyDescent="0.25">
      <c r="H85" s="73" t="s">
        <v>78</v>
      </c>
      <c r="I85" s="75">
        <v>2</v>
      </c>
      <c r="J85" s="84">
        <v>2</v>
      </c>
      <c r="K85" s="83"/>
    </row>
    <row r="86" spans="8:11" x14ac:dyDescent="0.25">
      <c r="H86" s="57" t="s">
        <v>79</v>
      </c>
      <c r="I86" s="72">
        <v>2</v>
      </c>
      <c r="J86" s="84">
        <v>2</v>
      </c>
      <c r="K86" s="83"/>
    </row>
    <row r="87" spans="8:11" x14ac:dyDescent="0.25">
      <c r="H87" s="57" t="s">
        <v>80</v>
      </c>
      <c r="I87" s="72">
        <v>2</v>
      </c>
      <c r="J87" s="84">
        <v>2</v>
      </c>
      <c r="K87" s="83"/>
    </row>
    <row r="88" spans="8:11" x14ac:dyDescent="0.25">
      <c r="H88" s="57" t="s">
        <v>81</v>
      </c>
      <c r="I88" s="72">
        <v>2</v>
      </c>
      <c r="J88" s="84">
        <v>2</v>
      </c>
      <c r="K88" s="83"/>
    </row>
    <row r="89" spans="8:11" x14ac:dyDescent="0.25">
      <c r="H89" s="57" t="s">
        <v>82</v>
      </c>
      <c r="I89" s="72">
        <v>2</v>
      </c>
      <c r="J89" s="84">
        <v>1</v>
      </c>
      <c r="K89" s="83"/>
    </row>
    <row r="90" spans="8:11" x14ac:dyDescent="0.25">
      <c r="H90" s="57" t="s">
        <v>83</v>
      </c>
      <c r="I90" s="72">
        <v>3</v>
      </c>
      <c r="J90" s="84">
        <v>2</v>
      </c>
      <c r="K90" s="83"/>
    </row>
    <row r="91" spans="8:11" x14ac:dyDescent="0.25">
      <c r="H91" s="57" t="s">
        <v>84</v>
      </c>
      <c r="I91" s="72">
        <v>3</v>
      </c>
      <c r="J91" s="84">
        <v>1</v>
      </c>
      <c r="K91" s="83"/>
    </row>
    <row r="92" spans="8:11" x14ac:dyDescent="0.25">
      <c r="H92" s="57" t="s">
        <v>85</v>
      </c>
      <c r="I92" s="72">
        <v>2</v>
      </c>
      <c r="J92" s="84">
        <v>2</v>
      </c>
      <c r="K92" s="83"/>
    </row>
    <row r="93" spans="8:11" x14ac:dyDescent="0.25">
      <c r="H93" s="57" t="s">
        <v>86</v>
      </c>
      <c r="I93" s="72">
        <v>3</v>
      </c>
      <c r="J93" s="84">
        <v>2</v>
      </c>
      <c r="K93" s="83"/>
    </row>
    <row r="94" spans="8:11" x14ac:dyDescent="0.25">
      <c r="H94" s="57" t="s">
        <v>87</v>
      </c>
      <c r="I94" s="72">
        <v>3</v>
      </c>
      <c r="J94" s="84">
        <v>2</v>
      </c>
      <c r="K94" s="83"/>
    </row>
    <row r="95" spans="8:11" x14ac:dyDescent="0.25">
      <c r="H95" s="57" t="s">
        <v>137</v>
      </c>
      <c r="I95" s="72">
        <v>2</v>
      </c>
      <c r="J95" s="84">
        <v>1</v>
      </c>
      <c r="K95" s="83"/>
    </row>
    <row r="96" spans="8:11" x14ac:dyDescent="0.25">
      <c r="H96" s="57" t="s">
        <v>88</v>
      </c>
      <c r="I96" s="72">
        <v>3</v>
      </c>
      <c r="J96" s="84">
        <v>2</v>
      </c>
      <c r="K96" s="83"/>
    </row>
    <row r="97" spans="8:11" x14ac:dyDescent="0.25">
      <c r="H97" s="57" t="s">
        <v>89</v>
      </c>
      <c r="I97" s="72">
        <v>3</v>
      </c>
      <c r="J97" s="84">
        <v>2</v>
      </c>
      <c r="K97" s="83"/>
    </row>
    <row r="98" spans="8:11" x14ac:dyDescent="0.25">
      <c r="H98" s="57" t="s">
        <v>90</v>
      </c>
      <c r="I98" s="72">
        <v>3</v>
      </c>
      <c r="J98" s="84">
        <v>1</v>
      </c>
      <c r="K98" s="83"/>
    </row>
    <row r="99" spans="8:11" x14ac:dyDescent="0.25">
      <c r="H99" s="57" t="s">
        <v>91</v>
      </c>
      <c r="I99" s="72">
        <v>3</v>
      </c>
      <c r="J99" s="84">
        <v>2</v>
      </c>
      <c r="K99" s="83"/>
    </row>
    <row r="100" spans="8:11" x14ac:dyDescent="0.25">
      <c r="H100" s="57" t="s">
        <v>92</v>
      </c>
      <c r="I100" s="72">
        <v>2</v>
      </c>
      <c r="J100" s="84">
        <v>2</v>
      </c>
      <c r="K100" s="83"/>
    </row>
    <row r="101" spans="8:11" x14ac:dyDescent="0.25">
      <c r="H101" s="57" t="s">
        <v>93</v>
      </c>
      <c r="I101" s="72">
        <v>2</v>
      </c>
      <c r="J101" s="84">
        <v>2</v>
      </c>
      <c r="K101" s="83"/>
    </row>
    <row r="102" spans="8:11" x14ac:dyDescent="0.25">
      <c r="H102" s="57" t="s">
        <v>94</v>
      </c>
      <c r="I102" s="72">
        <v>3</v>
      </c>
      <c r="J102" s="84">
        <v>2</v>
      </c>
      <c r="K102" s="83"/>
    </row>
    <row r="103" spans="8:11" x14ac:dyDescent="0.25">
      <c r="H103" s="57" t="s">
        <v>95</v>
      </c>
      <c r="I103" s="72">
        <v>2</v>
      </c>
      <c r="J103" s="84">
        <v>2</v>
      </c>
      <c r="K103" s="83"/>
    </row>
    <row r="104" spans="8:11" x14ac:dyDescent="0.25">
      <c r="H104" s="57" t="s">
        <v>96</v>
      </c>
      <c r="I104" s="72">
        <v>3</v>
      </c>
      <c r="J104" s="84">
        <v>2</v>
      </c>
      <c r="K104" s="83"/>
    </row>
    <row r="105" spans="8:11" x14ac:dyDescent="0.25">
      <c r="H105" s="57" t="s">
        <v>97</v>
      </c>
      <c r="I105" s="72">
        <v>3</v>
      </c>
      <c r="J105" s="84">
        <v>2</v>
      </c>
      <c r="K105" s="83"/>
    </row>
    <row r="106" spans="8:11" x14ac:dyDescent="0.25">
      <c r="H106" s="57" t="s">
        <v>98</v>
      </c>
      <c r="I106" s="72">
        <v>3</v>
      </c>
      <c r="J106" s="84">
        <v>2</v>
      </c>
      <c r="K106" s="83"/>
    </row>
    <row r="107" spans="8:11" x14ac:dyDescent="0.25">
      <c r="H107" s="57" t="s">
        <v>99</v>
      </c>
      <c r="I107" s="72">
        <v>3</v>
      </c>
      <c r="J107" s="84">
        <v>2</v>
      </c>
      <c r="K107" s="83"/>
    </row>
    <row r="108" spans="8:11" x14ac:dyDescent="0.25">
      <c r="H108" s="57" t="s">
        <v>100</v>
      </c>
      <c r="I108" s="72">
        <v>2</v>
      </c>
      <c r="J108" s="84">
        <v>2</v>
      </c>
      <c r="K108" s="83"/>
    </row>
    <row r="109" spans="8:11" x14ac:dyDescent="0.25">
      <c r="H109" s="57" t="s">
        <v>101</v>
      </c>
      <c r="I109" s="72">
        <v>3</v>
      </c>
      <c r="J109" s="84">
        <v>2</v>
      </c>
      <c r="K109" s="83"/>
    </row>
    <row r="110" spans="8:11" x14ac:dyDescent="0.25">
      <c r="H110" s="57" t="s">
        <v>102</v>
      </c>
      <c r="I110" s="72">
        <v>3</v>
      </c>
      <c r="J110" s="84">
        <v>2</v>
      </c>
      <c r="K110" s="83"/>
    </row>
    <row r="111" spans="8:11" x14ac:dyDescent="0.25">
      <c r="H111" s="57" t="s">
        <v>103</v>
      </c>
      <c r="I111" s="72">
        <v>3</v>
      </c>
      <c r="J111" s="84">
        <v>2</v>
      </c>
      <c r="K111" s="83"/>
    </row>
    <row r="112" spans="8:11" x14ac:dyDescent="0.25">
      <c r="H112" s="57" t="s">
        <v>104</v>
      </c>
      <c r="I112" s="72">
        <v>3</v>
      </c>
      <c r="J112" s="84">
        <v>2</v>
      </c>
      <c r="K112" s="83"/>
    </row>
    <row r="113" spans="8:11" x14ac:dyDescent="0.25">
      <c r="H113" s="57" t="s">
        <v>105</v>
      </c>
      <c r="I113" s="72">
        <v>3</v>
      </c>
      <c r="J113" s="84">
        <v>2</v>
      </c>
      <c r="K113" s="83"/>
    </row>
    <row r="114" spans="8:11" x14ac:dyDescent="0.25">
      <c r="H114" s="57" t="s">
        <v>106</v>
      </c>
      <c r="I114" s="72">
        <v>3</v>
      </c>
      <c r="J114" s="84">
        <v>2</v>
      </c>
      <c r="K114" s="83"/>
    </row>
    <row r="115" spans="8:11" x14ac:dyDescent="0.25">
      <c r="H115" s="57" t="s">
        <v>107</v>
      </c>
      <c r="I115" s="72">
        <v>3</v>
      </c>
      <c r="J115" s="84">
        <v>2</v>
      </c>
      <c r="K115" s="83"/>
    </row>
    <row r="116" spans="8:11" x14ac:dyDescent="0.25">
      <c r="H116" s="57" t="s">
        <v>108</v>
      </c>
      <c r="I116" s="72">
        <v>3</v>
      </c>
      <c r="J116" s="84">
        <v>2</v>
      </c>
      <c r="K116" s="83"/>
    </row>
    <row r="117" spans="8:11" x14ac:dyDescent="0.25">
      <c r="H117" s="73" t="s">
        <v>138</v>
      </c>
      <c r="I117" s="75">
        <v>2</v>
      </c>
      <c r="J117" s="84">
        <v>2</v>
      </c>
      <c r="K117" s="83"/>
    </row>
    <row r="118" spans="8:11" x14ac:dyDescent="0.25">
      <c r="H118" s="57" t="s">
        <v>109</v>
      </c>
      <c r="I118" s="72">
        <v>3</v>
      </c>
      <c r="J118" s="84">
        <v>2</v>
      </c>
      <c r="K118" s="83"/>
    </row>
    <row r="119" spans="8:11" x14ac:dyDescent="0.25">
      <c r="H119" s="57" t="s">
        <v>110</v>
      </c>
      <c r="I119" s="72">
        <v>2</v>
      </c>
      <c r="J119" s="84">
        <v>1</v>
      </c>
      <c r="K119" s="83"/>
    </row>
    <row r="120" spans="8:11" x14ac:dyDescent="0.25">
      <c r="H120" s="57" t="s">
        <v>111</v>
      </c>
      <c r="I120" s="72">
        <v>3</v>
      </c>
      <c r="J120" s="84">
        <v>2</v>
      </c>
      <c r="K120" s="83"/>
    </row>
    <row r="121" spans="8:11" x14ac:dyDescent="0.25">
      <c r="H121" s="57" t="s">
        <v>139</v>
      </c>
      <c r="I121" s="72">
        <v>3</v>
      </c>
      <c r="J121" s="84">
        <v>2</v>
      </c>
      <c r="K121" s="83"/>
    </row>
    <row r="122" spans="8:11" x14ac:dyDescent="0.25">
      <c r="H122" s="57" t="s">
        <v>112</v>
      </c>
      <c r="I122" s="72">
        <v>3</v>
      </c>
      <c r="J122" s="84">
        <v>2</v>
      </c>
      <c r="K122" s="83"/>
    </row>
    <row r="123" spans="8:11" x14ac:dyDescent="0.25">
      <c r="H123" s="57" t="s">
        <v>113</v>
      </c>
      <c r="I123" s="72">
        <v>3</v>
      </c>
      <c r="J123" s="84">
        <v>2</v>
      </c>
      <c r="K123" s="83"/>
    </row>
    <row r="124" spans="8:11" x14ac:dyDescent="0.25">
      <c r="H124" s="57" t="s">
        <v>114</v>
      </c>
      <c r="I124" s="72">
        <v>3</v>
      </c>
      <c r="J124" s="84">
        <v>2</v>
      </c>
      <c r="K124" s="83"/>
    </row>
    <row r="125" spans="8:11" x14ac:dyDescent="0.25">
      <c r="H125" s="57" t="s">
        <v>115</v>
      </c>
      <c r="I125" s="72">
        <v>3</v>
      </c>
      <c r="J125" s="84">
        <v>2</v>
      </c>
      <c r="K125" s="83"/>
    </row>
    <row r="126" spans="8:11" x14ac:dyDescent="0.25">
      <c r="H126" s="57" t="s">
        <v>116</v>
      </c>
      <c r="I126" s="72">
        <v>3</v>
      </c>
      <c r="J126" s="84">
        <v>1</v>
      </c>
      <c r="K126" s="83"/>
    </row>
    <row r="127" spans="8:11" x14ac:dyDescent="0.25">
      <c r="H127" s="57" t="s">
        <v>117</v>
      </c>
      <c r="I127" s="72">
        <v>2</v>
      </c>
      <c r="J127" s="84">
        <v>1</v>
      </c>
      <c r="K127" s="83"/>
    </row>
    <row r="128" spans="8:11" x14ac:dyDescent="0.25">
      <c r="H128" s="57" t="s">
        <v>118</v>
      </c>
      <c r="I128" s="72">
        <v>3</v>
      </c>
      <c r="J128" s="84">
        <v>2</v>
      </c>
      <c r="K128" s="83"/>
    </row>
    <row r="129" spans="8:11" x14ac:dyDescent="0.25">
      <c r="H129" s="57" t="s">
        <v>119</v>
      </c>
      <c r="I129" s="72">
        <v>3</v>
      </c>
      <c r="J129" s="84">
        <v>2</v>
      </c>
      <c r="K129" s="83"/>
    </row>
    <row r="130" spans="8:11" x14ac:dyDescent="0.25">
      <c r="H130" s="57" t="s">
        <v>120</v>
      </c>
      <c r="I130" s="72">
        <v>2</v>
      </c>
      <c r="J130" s="84">
        <v>2</v>
      </c>
      <c r="K130" s="83"/>
    </row>
    <row r="131" spans="8:11" x14ac:dyDescent="0.25">
      <c r="H131" s="57" t="s">
        <v>121</v>
      </c>
      <c r="I131" s="72">
        <v>3</v>
      </c>
      <c r="J131" s="84">
        <v>2</v>
      </c>
      <c r="K131" s="83"/>
    </row>
    <row r="132" spans="8:11" x14ac:dyDescent="0.25">
      <c r="H132" s="57" t="s">
        <v>122</v>
      </c>
      <c r="I132" s="72">
        <v>2</v>
      </c>
      <c r="J132" s="84">
        <v>2</v>
      </c>
      <c r="K132" s="83"/>
    </row>
    <row r="133" spans="8:11" x14ac:dyDescent="0.25">
      <c r="H133" s="73"/>
      <c r="I133" s="73"/>
      <c r="J133" s="85"/>
    </row>
    <row r="134" spans="8:11" x14ac:dyDescent="0.25">
      <c r="H134" s="86"/>
      <c r="I134" s="86"/>
      <c r="J134" s="86"/>
    </row>
    <row r="135" spans="8:11" x14ac:dyDescent="0.25">
      <c r="H135" s="74"/>
      <c r="I135" s="74"/>
      <c r="J135" s="74"/>
    </row>
    <row r="136" spans="8:11" x14ac:dyDescent="0.25">
      <c r="H136" s="52"/>
      <c r="I136" s="52"/>
      <c r="J136" s="52"/>
    </row>
    <row r="137" spans="8:11" x14ac:dyDescent="0.25">
      <c r="H137" s="52"/>
      <c r="I137" s="52"/>
      <c r="J137" s="52"/>
    </row>
  </sheetData>
  <sheetProtection algorithmName="SHA-512" hashValue="8THPqfuU4QueF7RJSTWhuAM1fy8OxdMoeLLZV7yrEu8omYACDKVsfa4yhAT7QvWHjsTtaHJy4px3WhTgxtDhrQ==" saltValue="NbKztLZ1cUxLOEZr32gCgw==" spinCount="100000" sheet="1" selectLockedCells="1"/>
  <autoFilter ref="H5:J134">
    <sortState ref="H6:L133">
      <sortCondition ref="H5:H133"/>
    </sortState>
  </autoFilter>
  <mergeCells count="9">
    <mergeCell ref="AB4:AC4"/>
    <mergeCell ref="A1:B1"/>
    <mergeCell ref="A10:B10"/>
    <mergeCell ref="A6:B6"/>
    <mergeCell ref="W4:X4"/>
    <mergeCell ref="A4:B4"/>
    <mergeCell ref="H4:J4"/>
    <mergeCell ref="L4:M4"/>
    <mergeCell ref="D4:E4"/>
  </mergeCells>
  <pageMargins left="0.7" right="0.7" top="0.75" bottom="0.75" header="0.3" footer="0.3"/>
  <pageSetup paperSize="9" orientation="portrait"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Calculateur</vt:lpstr>
      <vt:lpstr>Données pour feuille de calcul</vt:lpstr>
      <vt:lpstr>Ja</vt:lpstr>
      <vt:lpstr>Nein</vt:lpstr>
      <vt:lpstr>Non</vt:lpstr>
      <vt:lpstr>Oui</vt:lpstr>
    </vt:vector>
  </TitlesOfParts>
  <Company>GILAI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AUDERSET</dc:creator>
  <cp:lastModifiedBy>Simon AUDERSET</cp:lastModifiedBy>
  <cp:lastPrinted>2025-10-02T09:21:29Z</cp:lastPrinted>
  <dcterms:created xsi:type="dcterms:W3CDTF">2025-07-31T13:00:12Z</dcterms:created>
  <dcterms:modified xsi:type="dcterms:W3CDTF">2025-11-21T13:31:59Z</dcterms:modified>
</cp:coreProperties>
</file>